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0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305" windowWidth="15030" windowHeight="6840" tabRatio="676" activeTab="0"/>
  </bookViews>
  <sheets>
    <sheet name="Consideration" sheetId="1" r:id="rId1"/>
    <sheet name="data" sheetId="2" state="veryHidden" r:id="rId2"/>
  </sheets>
  <externalReferences>
    <externalReference r:id="rId5"/>
  </externalReferences>
  <definedNames>
    <definedName name="ActiveSort">'data'!$B$93</definedName>
    <definedName name="CalendarMonths_Sales">'data'!$E$31:$E$43</definedName>
    <definedName name="Make_Sal_CData1">OFFSET('Consideration'!$A$30,'data'!$B$18,1,,13)</definedName>
    <definedName name="Make_Sal_CData2">OFFSET('Consideration'!$A$30,'data'!$B$19,1,,13)</definedName>
    <definedName name="Make_Sal_Cdata3">OFFSET('Consideration'!$A$30,'data'!$B$20,1,,13)</definedName>
    <definedName name="Make_Sal_CData4">OFFSET('Consideration'!$A$30,'data'!$B$21,1,,13)</definedName>
    <definedName name="Make_Sal_CData5">OFFSET('Consideration'!$A$30,'data'!$B$22,1,,13)</definedName>
    <definedName name="Make_Sal_CData6">OFFSET('Consideration'!$A$30,'data'!$B$23,1,,13)</definedName>
    <definedName name="Make_Sal_Compare1">OFFSET('Consideration'!$A$30,'data'!$B$18,0)</definedName>
    <definedName name="Make_Sal_Compare2">OFFSET('Consideration'!$A$30,'data'!$B$19,0)</definedName>
    <definedName name="Make_Sal_Compare3">OFFSET('Consideration'!$A$30,'data'!$B$20,0)</definedName>
    <definedName name="Make_Sal_Compare4">OFFSET('Consideration'!$A$30,'data'!$B$21,0)</definedName>
    <definedName name="Make_Sal_Compare5">OFFSET('Consideration'!$A$30,'data'!$B$22,0)</definedName>
    <definedName name="Make_Sal_Compare6">OFFSET('Consideration'!$A$30,'data'!$B$23,0)</definedName>
    <definedName name="Make_Sal_Rank_a">OFFSET('data'!$G$99,0,0,'data'!$B$27+'data'!$J$93)</definedName>
    <definedName name="Make_Sal_Rank_b">OFFSET('data'!$G$99,0,1,'data'!$B$27+'data'!$J$93)</definedName>
    <definedName name="Make_Sal_Rank_c">OFFSET('data'!$G$99,0,3,'data'!$B$27+'data'!$J$93)</definedName>
    <definedName name="Make_Sal_Rank_Title">'data'!$F$98</definedName>
    <definedName name="Make_Sal_Title">'data'!$C$14</definedName>
    <definedName name="Make_Sal_YOY1a">OFFSET('Consideration'!$A$30,'data'!$B$18,1)</definedName>
    <definedName name="Make_Sal_YOY1b">OFFSET('Consideration'!$A$30,'data'!$B$18,13)</definedName>
    <definedName name="Make_Sal_YOY2a">OFFSET('Consideration'!$A$30,'data'!$B$19,1)</definedName>
    <definedName name="Make_Sal_YOY2b">OFFSET('Consideration'!$A$30,'data'!$B$19,13)</definedName>
    <definedName name="Make_Sal_YOY3a">OFFSET('Consideration'!$A$30,'data'!$B$20,1)</definedName>
    <definedName name="Make_Sal_YOY3b">OFFSET('Consideration'!$A$30,'data'!$B$20,13)</definedName>
    <definedName name="Make_Sal_YOY4a">OFFSET('Consideration'!$A$30,'data'!$B$21,1)</definedName>
    <definedName name="Make_Sal_YOY4b">OFFSET('Consideration'!$A$30,'data'!$B$21,13)</definedName>
    <definedName name="Make_Sal_YOY5a">OFFSET('Consideration'!$A$30,'data'!$B$22,1)</definedName>
    <definedName name="Make_Sal_YOY5b">OFFSET('Consideration'!$A$30,'data'!$B$22,13)</definedName>
    <definedName name="Make_Sal_YOY6a">OFFSET('Consideration'!$A$30,'data'!$B$23,1)</definedName>
    <definedName name="Make_Sal_YOY6b">OFFSET('Consideration'!$A$30,'data'!$B$23,13)</definedName>
    <definedName name="MakeCount">OFFSET('data'!$A$99,0,0,'data'!$I$97)</definedName>
    <definedName name="MakeSales">'Consideration'!$A$31:$A$65</definedName>
    <definedName name="Manu_Sal_CData1">OFFSET('Consideration'!$A$8,'data'!$B$4,1,,13)</definedName>
    <definedName name="Manu_Sal_Cdata2">OFFSET('Consideration'!$A$8,'data'!$B$5,1,,13)</definedName>
    <definedName name="Manu_Sal_CData3">OFFSET('Consideration'!$A$8,'data'!$B$6,1,,13)</definedName>
    <definedName name="Manu_Sal_CData4">OFFSET('Consideration'!$A$8,'data'!$B$7,1,,13)</definedName>
    <definedName name="Manu_Sal_CData5">OFFSET('Consideration'!$A$8,'data'!$B$8,1,,13)</definedName>
    <definedName name="Manu_Sal_CData6">OFFSET('Consideration'!$A$8,'data'!$B$9,1,,13)</definedName>
    <definedName name="Manu_Sal_Compare1">OFFSET('Consideration'!$A$8,'data'!$B$4,0)</definedName>
    <definedName name="Manu_Sal_Compare2">OFFSET('Consideration'!$A$8,'data'!$B$5,0)</definedName>
    <definedName name="Manu_Sal_Compare3">OFFSET('Consideration'!$A$8,'data'!$B$6,0)</definedName>
    <definedName name="Manu_Sal_Compare4">OFFSET('Consideration'!$A$8,'data'!$B$7,0)</definedName>
    <definedName name="Manu_Sal_Compare5">OFFSET('Consideration'!$A$8,'data'!$B$8,0)</definedName>
    <definedName name="Manu_Sal_Compare6">OFFSET('Consideration'!$A$8,'data'!$B$9,0)</definedName>
    <definedName name="Manu_Sal_Rank_a">OFFSET('data'!$B$99,0,0,'data'!$B$26+'data'!$I$93)</definedName>
    <definedName name="Manu_Sal_Rank_b">OFFSET('data'!$B$99,0,1,'data'!$B$26+'data'!$I$93)</definedName>
    <definedName name="Manu_Sal_Rank_c">OFFSET('data'!$B$99,0,3,'data'!$B$26+'data'!$I$93)</definedName>
    <definedName name="Manu_Sal_Rank_Title">'data'!$A$98</definedName>
    <definedName name="Manu_Sal_Title">'data'!$C$13</definedName>
    <definedName name="Manu_Sal_YOY1a">OFFSET('Consideration'!$A$8,'data'!$B$4,1)</definedName>
    <definedName name="Manu_Sal_YOY1b">OFFSET('Consideration'!$A$8,'data'!$B$4,13)</definedName>
    <definedName name="Manu_Sal_YOY2a">OFFSET('Consideration'!$A$8,'data'!$B$5,1)</definedName>
    <definedName name="Manu_Sal_YOY2b">OFFSET('Consideration'!$A$8,'data'!$B$5,13)</definedName>
    <definedName name="Manu_Sal_YOY3a">OFFSET('Consideration'!$A$8,'data'!$B$6,1)</definedName>
    <definedName name="Manu_Sal_YOY3b">OFFSET('Consideration'!$A$8,'data'!$B$6,13)</definedName>
    <definedName name="Manu_Sal_YOY4a">OFFSET('Consideration'!$A$8,'data'!$B$7,1)</definedName>
    <definedName name="Manu_Sal_YOY4b">OFFSET('Consideration'!$A$8,'data'!$B$7,13)</definedName>
    <definedName name="Manu_Sal_YOY5a">OFFSET('Consideration'!$A$8,'data'!$B$8,1)</definedName>
    <definedName name="Manu_Sal_YOY5b">OFFSET('Consideration'!$A$8,'data'!$B$8,13)</definedName>
    <definedName name="Manu_Sal_YOY6a">OFFSET('Consideration'!$A$8,'data'!$B$9,1)</definedName>
    <definedName name="Manu_Sal_YOY6b">OFFSET('Consideration'!$A$8,'data'!$B$9,13)</definedName>
    <definedName name="ManuCount">OFFSET('data'!$A$99,0,0,'data'!$D$97)</definedName>
    <definedName name="ManuSales">'Consideration'!$A$9:$A$28</definedName>
    <definedName name="_xlnm.Print_Titles" localSheetId="0">'Consideration'!$1:$6</definedName>
    <definedName name="Rankind">'data'!$G$93</definedName>
    <definedName name="Sgmt_Sal_CData1">OFFSET('Consideration'!$A$67,'data'!$J$11,1,,13)</definedName>
    <definedName name="Sgmt_Sal_CData2">OFFSET('Consideration'!$A$67,'data'!$J$12,1,,13)</definedName>
    <definedName name="Sgmt_Sal_Cdata3">OFFSET('Consideration'!$A$67,'data'!$J$13,1,,13)</definedName>
    <definedName name="Sgmt_Sal_Cdata4">OFFSET('Consideration'!$A$67,'data'!$J$14,1,,13)</definedName>
    <definedName name="Sgmt_Sal_CData5">OFFSET('Consideration'!$A$67,'data'!$J$15,1,,13)</definedName>
    <definedName name="Sgmt_Sal_CData6">OFFSET('Consideration'!$A$67,'data'!$J$16,1,,13)</definedName>
    <definedName name="Sgmt_Sal_Compare1">OFFSET('Consideration'!$A$67,'data'!$J$11,0)</definedName>
    <definedName name="Sgmt_Sal_Compare2">OFFSET('Consideration'!$A$67,'data'!$J$12,0)</definedName>
    <definedName name="Sgmt_Sal_Compare3">OFFSET('Consideration'!$A$67,'data'!$J$13,0)</definedName>
    <definedName name="Sgmt_Sal_Compare4">OFFSET('Consideration'!$A$67,'data'!$J$14,0)</definedName>
    <definedName name="Sgmt_Sal_Compare5">OFFSET('Consideration'!$A$67,'data'!$J$15,0)</definedName>
    <definedName name="Sgmt_Sal_Compare6">OFFSET('Consideration'!$A$67,'data'!$J$16,0)</definedName>
    <definedName name="Sgmt_Sal_Rank_a">OFFSET('data'!$L$99,0,0,'data'!$B$29+'data'!$K$93)</definedName>
    <definedName name="Sgmt_Sal_Rank_b">OFFSET('data'!$L$99,0,1,'data'!$B$29+'data'!$K$93)</definedName>
    <definedName name="Sgmt_Sal_Rank_c">OFFSET('data'!$L$99,0,3,'data'!$B$29+'data'!$K$93)</definedName>
    <definedName name="Sgmt_Sal_Rank_Title">'data'!$K$98</definedName>
    <definedName name="Sgmt_Sal_Title">'data'!$C$15</definedName>
    <definedName name="Sgmt_Sal_YOY1a">OFFSET('Consideration'!$A$67,'data'!$J$11,1)</definedName>
    <definedName name="Sgmt_Sal_YOY1b">OFFSET('Consideration'!$A$67,'data'!$J$11,13)</definedName>
    <definedName name="Sgmt_Sal_YOY2a">OFFSET('Consideration'!$A$67,'data'!$J$12,1)</definedName>
    <definedName name="Sgmt_Sal_YOY2b">OFFSET('Consideration'!$A$67,'data'!$J$12,13)</definedName>
    <definedName name="Sgmt_Sal_YOY3a">OFFSET('Consideration'!$A$67,'data'!$J$13,1)</definedName>
    <definedName name="Sgmt_Sal_YOY3b">OFFSET('Consideration'!$A$67,'data'!$J$13,13)</definedName>
    <definedName name="Sgmt_Sal_YOY4a">OFFSET('Consideration'!$A$67,'data'!$J$14,1)</definedName>
    <definedName name="Sgmt_Sal_YOY4b">OFFSET('Consideration'!$A$67,'data'!$J$14,13)</definedName>
    <definedName name="Sgmt_Sal_YOY5a">OFFSET('Consideration'!$A$67,'data'!$J$15,1)</definedName>
    <definedName name="Sgmt_Sal_YOY5b">OFFSET('Consideration'!$A$67,'data'!$J$15,13)</definedName>
    <definedName name="Sgmt_Sal_YOY6a">OFFSET('Consideration'!$A$67,'data'!$J$16,1)</definedName>
    <definedName name="Sgmt_Sal_YOY6b">OFFSET('Consideration'!$A$67,'data'!$J$16,13)</definedName>
    <definedName name="SgmtCount">OFFSET('data'!$A$99,0,0,'data'!$N$97)</definedName>
    <definedName name="SgmtSales">'Consideration'!$A$68:$A$91</definedName>
    <definedName name="SortOrder">'data'!$A$94:$A$95</definedName>
  </definedNames>
  <calcPr fullCalcOnLoad="1"/>
</workbook>
</file>

<file path=xl/comments2.xml><?xml version="1.0" encoding="utf-8"?>
<comments xmlns="http://schemas.openxmlformats.org/spreadsheetml/2006/main">
  <authors>
    <author>dgreene</author>
  </authors>
  <commentList>
    <comment ref="D97" authorId="0">
      <text>
        <r>
          <rPr>
            <sz val="8"/>
            <rFont val="Tahoma"/>
            <family val="2"/>
          </rPr>
          <t>dependent:
manucount</t>
        </r>
      </text>
    </comment>
    <comment ref="I97" authorId="0">
      <text>
        <r>
          <rPr>
            <sz val="8"/>
            <rFont val="Tahoma"/>
            <family val="2"/>
          </rPr>
          <t>dependent:
makecount</t>
        </r>
      </text>
    </comment>
    <comment ref="N97" authorId="0">
      <text>
        <r>
          <rPr>
            <sz val="8"/>
            <rFont val="Tahoma"/>
            <family val="2"/>
          </rPr>
          <t>dependent:
sgmtcount</t>
        </r>
      </text>
    </comment>
  </commentList>
</comments>
</file>

<file path=xl/sharedStrings.xml><?xml version="1.0" encoding="utf-8"?>
<sst xmlns="http://schemas.openxmlformats.org/spreadsheetml/2006/main" count="322" uniqueCount="110">
  <si>
    <t>Acura</t>
  </si>
  <si>
    <t>Audi</t>
  </si>
  <si>
    <t>BMW</t>
  </si>
  <si>
    <t>Buick</t>
  </si>
  <si>
    <t>Cadillac</t>
  </si>
  <si>
    <t>Chevrolet</t>
  </si>
  <si>
    <t>Chrysler</t>
  </si>
  <si>
    <t>Dodge</t>
  </si>
  <si>
    <t>Ford</t>
  </si>
  <si>
    <t>GMC</t>
  </si>
  <si>
    <t>Honda</t>
  </si>
  <si>
    <t>Hyundai</t>
  </si>
  <si>
    <t>Infiniti</t>
  </si>
  <si>
    <t>Jeep</t>
  </si>
  <si>
    <t>Kia</t>
  </si>
  <si>
    <t>Lexus</t>
  </si>
  <si>
    <t>Lincoln</t>
  </si>
  <si>
    <t>Mazda</t>
  </si>
  <si>
    <t>Mercedes-Benz</t>
  </si>
  <si>
    <t>Mitsubishi</t>
  </si>
  <si>
    <t>Nissan</t>
  </si>
  <si>
    <t>Scion</t>
  </si>
  <si>
    <t>Subaru</t>
  </si>
  <si>
    <t>Toyota</t>
  </si>
  <si>
    <t>Volkswagen</t>
  </si>
  <si>
    <t>Volvo</t>
  </si>
  <si>
    <t>MINI</t>
  </si>
  <si>
    <t>GM</t>
  </si>
  <si>
    <t>© Edmunds.com, Inc.</t>
  </si>
  <si>
    <t>Active</t>
  </si>
  <si>
    <t>Compare1</t>
  </si>
  <si>
    <t>Compare2</t>
  </si>
  <si>
    <t>Compare3</t>
  </si>
  <si>
    <t>ManuTitle</t>
  </si>
  <si>
    <t>MakeTitle</t>
  </si>
  <si>
    <t>Manu to show</t>
  </si>
  <si>
    <t>Make to show</t>
  </si>
  <si>
    <t>ActiveMonth</t>
  </si>
  <si>
    <t>Number of manufacturers</t>
  </si>
  <si>
    <t>Compare4</t>
  </si>
  <si>
    <t>Compare5</t>
  </si>
  <si>
    <t>Compare6</t>
  </si>
  <si>
    <t>Geely</t>
  </si>
  <si>
    <t>CalendarMonths_MktShr</t>
  </si>
  <si>
    <t>CalendarMonths_Sales</t>
  </si>
  <si>
    <t>Number of makes</t>
  </si>
  <si>
    <t>sales</t>
  </si>
  <si>
    <t>Defaults</t>
  </si>
  <si>
    <t>Industry</t>
  </si>
  <si>
    <t>Compact Car</t>
  </si>
  <si>
    <t>Compact Truck</t>
  </si>
  <si>
    <t>Large Car</t>
  </si>
  <si>
    <t>Large Truck</t>
  </si>
  <si>
    <t>Midsize Car</t>
  </si>
  <si>
    <t>Minivan</t>
  </si>
  <si>
    <t>Premium Luxury Car</t>
  </si>
  <si>
    <t>Premium Sport Car</t>
  </si>
  <si>
    <t>Subcompact Car</t>
  </si>
  <si>
    <t>Van</t>
  </si>
  <si>
    <t>SegmentTitle</t>
  </si>
  <si>
    <t>&lt;-- can't implement Percent Change because there's no way to change the chart axis format from numbers to %</t>
  </si>
  <si>
    <t>ActiveSort:</t>
  </si>
  <si>
    <t>REF</t>
  </si>
  <si>
    <t>Number of segments</t>
  </si>
  <si>
    <t>Sgmt to show</t>
  </si>
  <si>
    <t>TITLE</t>
  </si>
  <si>
    <t>MANUFACTURERS</t>
  </si>
  <si>
    <t>MAKES</t>
  </si>
  <si>
    <t>SEGMENTS</t>
  </si>
  <si>
    <t>UNSORTED</t>
  </si>
  <si>
    <t>Number in Chart</t>
  </si>
  <si>
    <t>Include Industry in rank chart</t>
  </si>
  <si>
    <t>manu</t>
  </si>
  <si>
    <t>sgmt</t>
  </si>
  <si>
    <t>make</t>
  </si>
  <si>
    <t>&lt;-- excluded percentage point change b/c it's very confusing</t>
  </si>
  <si>
    <t>discount%</t>
  </si>
  <si>
    <t>discount% ranked</t>
  </si>
  <si>
    <t>Manu</t>
  </si>
  <si>
    <t>Make</t>
  </si>
  <si>
    <t>Sgmt</t>
  </si>
  <si>
    <t>Edmunds.com Consumer Vehicle Consideration by Manufacturer</t>
  </si>
  <si>
    <t>Edmunds.com Consumer Vehicle Consideration by Segment</t>
  </si>
  <si>
    <t>Edmunds.com Consumer Vehicle Consideration by Make</t>
  </si>
  <si>
    <t>Fiat</t>
  </si>
  <si>
    <t>Jaguar</t>
  </si>
  <si>
    <t>Land Rover</t>
  </si>
  <si>
    <t>Porsche</t>
  </si>
  <si>
    <t>Tesla</t>
  </si>
  <si>
    <t>Compact Crossover SUV</t>
  </si>
  <si>
    <t>Entry Luxury Car</t>
  </si>
  <si>
    <t>Entry Luxury SUV</t>
  </si>
  <si>
    <t>Entry Sport Car</t>
  </si>
  <si>
    <t>Exotic</t>
  </si>
  <si>
    <t>Large Crossover SUV</t>
  </si>
  <si>
    <t>Large Traditional SUV</t>
  </si>
  <si>
    <t>Midrange Luxury Car</t>
  </si>
  <si>
    <t>Midrange Luxury SUV</t>
  </si>
  <si>
    <t>Midrange Sport Car</t>
  </si>
  <si>
    <t>Midsize Crossover SUV</t>
  </si>
  <si>
    <t>Midsize Traditional SUV</t>
  </si>
  <si>
    <t>Premium Luxury SUV</t>
  </si>
  <si>
    <t>Lowest Consideration</t>
  </si>
  <si>
    <t>Highest Consideration</t>
  </si>
  <si>
    <t>Manufacturer</t>
  </si>
  <si>
    <t>Segment</t>
  </si>
  <si>
    <t>Source: Edmunds.com</t>
  </si>
  <si>
    <t>Ram</t>
  </si>
  <si>
    <t>FCA</t>
  </si>
  <si>
    <t>Tata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</si>
</sst>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\(#,##0\)"/>
    <numFmt numFmtId="165" formatCode="0.0%;\(0.0%\)"/>
    <numFmt numFmtId="166" formatCode="0%;\(0%\)"/>
    <numFmt numFmtId="167" formatCode="[$-409]mmm\-yy;@"/>
    <numFmt numFmtId="168" formatCode="0.0%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0.00%;\(0.00%\)"/>
    <numFmt numFmtId="174" formatCode="General_)"/>
    <numFmt numFmtId="175" formatCode="0.0000000%"/>
    <numFmt numFmtId="176" formatCode="0.000%"/>
    <numFmt numFmtId="177" formatCode="0.0000%"/>
    <numFmt numFmtId="178" formatCode="0.00000%"/>
    <numFmt numFmtId="179" formatCode="0.000000%"/>
    <numFmt numFmtId="180" formatCode="0.00000000%"/>
    <numFmt numFmtId="181" formatCode="0.000000000%"/>
    <numFmt numFmtId="182" formatCode="0.0000000000%"/>
    <numFmt numFmtId="183" formatCode="0.00000000000%"/>
    <numFmt numFmtId="184" formatCode="0.000000000000%"/>
    <numFmt numFmtId="185" formatCode="0.0000000000000%"/>
    <numFmt numFmtId="186" formatCode="0.00000000000000%"/>
    <numFmt numFmtId="187" formatCode="0.000000000000000%"/>
  </numFmts>
  <fonts count="133">
    <font>
      <sz val="9"/>
      <color theme="1"/>
      <name val="Calibri"/>
      <family val="2"/>
    </font>
    <font>
      <sz val="9"/>
      <color indexed="8"/>
      <name val="Calibri"/>
      <family val="2"/>
    </font>
    <font>
      <sz val="10"/>
      <name val="MS Sans Serif"/>
      <family val="2"/>
    </font>
    <font>
      <sz val="10"/>
      <name val="Arial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0"/>
      <name val="Courier"/>
      <family val="3"/>
    </font>
    <font>
      <sz val="8.5"/>
      <name val="MS Sans Serif"/>
      <family val="2"/>
    </font>
    <font>
      <sz val="10"/>
      <name val="Geneva"/>
      <family val="0"/>
    </font>
    <font>
      <sz val="10"/>
      <color indexed="8"/>
      <name val="Calibri"/>
      <family val="2"/>
    </font>
    <font>
      <sz val="10.5"/>
      <color indexed="9"/>
      <name val="Calibri"/>
      <family val="2"/>
    </font>
    <font>
      <sz val="10"/>
      <color indexed="9"/>
      <name val="Calibri"/>
      <family val="2"/>
    </font>
    <font>
      <sz val="14"/>
      <color indexed="8"/>
      <name val="Georgia"/>
      <family val="1"/>
    </font>
    <font>
      <sz val="7.8"/>
      <color indexed="8"/>
      <name val="Calibri"/>
      <family val="2"/>
    </font>
    <font>
      <sz val="10"/>
      <color indexed="8"/>
      <name val="Tahoma"/>
      <family val="2"/>
    </font>
    <font>
      <sz val="9"/>
      <color indexed="9"/>
      <name val="Calibri"/>
      <family val="2"/>
    </font>
    <font>
      <sz val="11"/>
      <color indexed="9"/>
      <name val="Calibri"/>
      <family val="2"/>
    </font>
    <font>
      <sz val="9"/>
      <color indexed="20"/>
      <name val="Calibri"/>
      <family val="2"/>
    </font>
    <font>
      <sz val="11"/>
      <color indexed="20"/>
      <name val="Calibri"/>
      <family val="2"/>
    </font>
    <font>
      <sz val="10"/>
      <color indexed="20"/>
      <name val="Calibri"/>
      <family val="2"/>
    </font>
    <font>
      <b/>
      <sz val="9"/>
      <color indexed="52"/>
      <name val="Calibri"/>
      <family val="2"/>
    </font>
    <font>
      <b/>
      <sz val="11"/>
      <color indexed="52"/>
      <name val="Calibri"/>
      <family val="2"/>
    </font>
    <font>
      <b/>
      <sz val="10"/>
      <color indexed="52"/>
      <name val="Calibri"/>
      <family val="2"/>
    </font>
    <font>
      <b/>
      <sz val="9"/>
      <color indexed="9"/>
      <name val="Calibri"/>
      <family val="2"/>
    </font>
    <font>
      <b/>
      <sz val="11"/>
      <color indexed="9"/>
      <name val="Calibri"/>
      <family val="2"/>
    </font>
    <font>
      <b/>
      <sz val="10"/>
      <color indexed="9"/>
      <name val="Calibri"/>
      <family val="2"/>
    </font>
    <font>
      <i/>
      <sz val="9"/>
      <color indexed="23"/>
      <name val="Calibri"/>
      <family val="2"/>
    </font>
    <font>
      <i/>
      <sz val="11"/>
      <color indexed="23"/>
      <name val="Calibri"/>
      <family val="2"/>
    </font>
    <font>
      <i/>
      <sz val="10"/>
      <color indexed="23"/>
      <name val="Calibri"/>
      <family val="2"/>
    </font>
    <font>
      <u val="single"/>
      <sz val="9"/>
      <color indexed="20"/>
      <name val="Calibri"/>
      <family val="2"/>
    </font>
    <font>
      <sz val="9"/>
      <color indexed="17"/>
      <name val="Calibri"/>
      <family val="2"/>
    </font>
    <font>
      <sz val="11"/>
      <color indexed="17"/>
      <name val="Calibri"/>
      <family val="2"/>
    </font>
    <font>
      <sz val="10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9"/>
      <color indexed="12"/>
      <name val="Calibri"/>
      <family val="2"/>
    </font>
    <font>
      <sz val="9"/>
      <color indexed="62"/>
      <name val="Calibri"/>
      <family val="2"/>
    </font>
    <font>
      <sz val="11"/>
      <color indexed="62"/>
      <name val="Calibri"/>
      <family val="2"/>
    </font>
    <font>
      <sz val="10"/>
      <color indexed="62"/>
      <name val="Calibri"/>
      <family val="2"/>
    </font>
    <font>
      <sz val="9"/>
      <color indexed="52"/>
      <name val="Calibri"/>
      <family val="2"/>
    </font>
    <font>
      <sz val="11"/>
      <color indexed="52"/>
      <name val="Calibri"/>
      <family val="2"/>
    </font>
    <font>
      <sz val="10"/>
      <color indexed="52"/>
      <name val="Calibri"/>
      <family val="2"/>
    </font>
    <font>
      <b/>
      <sz val="9"/>
      <color indexed="9"/>
      <name val="Verdana"/>
      <family val="2"/>
    </font>
    <font>
      <b/>
      <sz val="9"/>
      <color indexed="8"/>
      <name val="Verdana"/>
      <family val="2"/>
    </font>
    <font>
      <sz val="9"/>
      <color indexed="8"/>
      <name val="Verdana"/>
      <family val="2"/>
    </font>
    <font>
      <sz val="12"/>
      <color indexed="8"/>
      <name val="Calibri"/>
      <family val="2"/>
    </font>
    <font>
      <sz val="9"/>
      <color indexed="12"/>
      <name val="Verdana"/>
      <family val="2"/>
    </font>
    <font>
      <sz val="9"/>
      <color indexed="22"/>
      <name val="Verdana"/>
      <family val="2"/>
    </font>
    <font>
      <sz val="9"/>
      <color indexed="60"/>
      <name val="Calibri"/>
      <family val="2"/>
    </font>
    <font>
      <sz val="11"/>
      <color indexed="60"/>
      <name val="Calibri"/>
      <family val="2"/>
    </font>
    <font>
      <sz val="10"/>
      <color indexed="60"/>
      <name val="Calibri"/>
      <family val="2"/>
    </font>
    <font>
      <sz val="10"/>
      <color indexed="8"/>
      <name val="Arial"/>
      <family val="2"/>
    </font>
    <font>
      <b/>
      <sz val="9"/>
      <color indexed="63"/>
      <name val="Calibri"/>
      <family val="2"/>
    </font>
    <font>
      <b/>
      <sz val="11"/>
      <color indexed="63"/>
      <name val="Calibri"/>
      <family val="2"/>
    </font>
    <font>
      <b/>
      <sz val="10"/>
      <color indexed="63"/>
      <name val="Calibri"/>
      <family val="2"/>
    </font>
    <font>
      <b/>
      <sz val="18"/>
      <color indexed="56"/>
      <name val="Cambria"/>
      <family val="2"/>
    </font>
    <font>
      <b/>
      <sz val="9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10"/>
      <name val="Calibri"/>
      <family val="2"/>
    </font>
    <font>
      <sz val="11"/>
      <color indexed="10"/>
      <name val="Calibri"/>
      <family val="2"/>
    </font>
    <font>
      <sz val="10"/>
      <color indexed="10"/>
      <name val="Calibri"/>
      <family val="2"/>
    </font>
    <font>
      <sz val="11"/>
      <color indexed="62"/>
      <name val="Georgia"/>
      <family val="1"/>
    </font>
    <font>
      <b/>
      <u val="single"/>
      <sz val="9"/>
      <color indexed="12"/>
      <name val="Calibri"/>
      <family val="2"/>
    </font>
    <font>
      <sz val="11"/>
      <color indexed="8"/>
      <name val="Arial"/>
      <family val="2"/>
    </font>
    <font>
      <b/>
      <sz val="11"/>
      <color indexed="62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4"/>
      <color indexed="9"/>
      <name val="Arial"/>
      <family val="2"/>
    </font>
    <font>
      <sz val="12"/>
      <color indexed="8"/>
      <name val="Georgia"/>
      <family val="1"/>
    </font>
    <font>
      <b/>
      <u val="single"/>
      <sz val="11"/>
      <color indexed="62"/>
      <name val="Arial"/>
      <family val="2"/>
    </font>
    <font>
      <sz val="11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Tahoma"/>
      <family val="2"/>
    </font>
    <font>
      <sz val="9"/>
      <color theme="0"/>
      <name val="Calibri"/>
      <family val="2"/>
    </font>
    <font>
      <sz val="11"/>
      <color theme="0"/>
      <name val="Calibri"/>
      <family val="2"/>
    </font>
    <font>
      <sz val="10"/>
      <color theme="0"/>
      <name val="Calibri"/>
      <family val="2"/>
    </font>
    <font>
      <sz val="9"/>
      <color rgb="FF9C0006"/>
      <name val="Calibri"/>
      <family val="2"/>
    </font>
    <font>
      <sz val="11"/>
      <color rgb="FF9C0006"/>
      <name val="Calibri"/>
      <family val="2"/>
    </font>
    <font>
      <sz val="10"/>
      <color rgb="FF9C0006"/>
      <name val="Calibri"/>
      <family val="2"/>
    </font>
    <font>
      <b/>
      <sz val="9"/>
      <color rgb="FFFA7D00"/>
      <name val="Calibri"/>
      <family val="2"/>
    </font>
    <font>
      <b/>
      <sz val="11"/>
      <color rgb="FFFA7D00"/>
      <name val="Calibri"/>
      <family val="2"/>
    </font>
    <font>
      <b/>
      <sz val="10"/>
      <color rgb="FFFA7D00"/>
      <name val="Calibri"/>
      <family val="2"/>
    </font>
    <font>
      <b/>
      <sz val="9"/>
      <color theme="0"/>
      <name val="Calibri"/>
      <family val="2"/>
    </font>
    <font>
      <b/>
      <sz val="11"/>
      <color theme="0"/>
      <name val="Calibri"/>
      <family val="2"/>
    </font>
    <font>
      <b/>
      <sz val="10"/>
      <color theme="0"/>
      <name val="Calibri"/>
      <family val="2"/>
    </font>
    <font>
      <i/>
      <sz val="9"/>
      <color rgb="FF7F7F7F"/>
      <name val="Calibri"/>
      <family val="2"/>
    </font>
    <font>
      <i/>
      <sz val="11"/>
      <color rgb="FF7F7F7F"/>
      <name val="Calibri"/>
      <family val="2"/>
    </font>
    <font>
      <i/>
      <sz val="10"/>
      <color rgb="FF7F7F7F"/>
      <name val="Calibri"/>
      <family val="2"/>
    </font>
    <font>
      <u val="single"/>
      <sz val="9"/>
      <color theme="11"/>
      <name val="Calibri"/>
      <family val="2"/>
    </font>
    <font>
      <sz val="9"/>
      <color rgb="FF006100"/>
      <name val="Calibri"/>
      <family val="2"/>
    </font>
    <font>
      <sz val="11"/>
      <color rgb="FF006100"/>
      <name val="Calibri"/>
      <family val="2"/>
    </font>
    <font>
      <sz val="10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9"/>
      <color theme="10"/>
      <name val="Calibri"/>
      <family val="2"/>
    </font>
    <font>
      <sz val="9"/>
      <color rgb="FF3F3F76"/>
      <name val="Calibri"/>
      <family val="2"/>
    </font>
    <font>
      <sz val="11"/>
      <color rgb="FF3F3F76"/>
      <name val="Calibri"/>
      <family val="2"/>
    </font>
    <font>
      <sz val="10"/>
      <color rgb="FF3F3F76"/>
      <name val="Calibri"/>
      <family val="2"/>
    </font>
    <font>
      <sz val="9"/>
      <color rgb="FFFA7D00"/>
      <name val="Calibri"/>
      <family val="2"/>
    </font>
    <font>
      <sz val="11"/>
      <color rgb="FFFA7D00"/>
      <name val="Calibri"/>
      <family val="2"/>
    </font>
    <font>
      <sz val="10"/>
      <color rgb="FFFA7D00"/>
      <name val="Calibri"/>
      <family val="2"/>
    </font>
    <font>
      <sz val="11"/>
      <color rgb="FF000000"/>
      <name val="Calibri"/>
      <family val="2"/>
    </font>
    <font>
      <b/>
      <sz val="9"/>
      <color rgb="FFFFFFFF"/>
      <name val="Verdana"/>
      <family val="2"/>
    </font>
    <font>
      <b/>
      <sz val="9"/>
      <color rgb="FF010000"/>
      <name val="Verdana"/>
      <family val="2"/>
    </font>
    <font>
      <sz val="9"/>
      <color rgb="FF000000"/>
      <name val="Verdana"/>
      <family val="2"/>
    </font>
    <font>
      <sz val="12"/>
      <color rgb="FF010000"/>
      <name val="Calibri"/>
      <family val="2"/>
    </font>
    <font>
      <sz val="9"/>
      <color rgb="FF0000FF"/>
      <name val="Verdana"/>
      <family val="2"/>
    </font>
    <font>
      <sz val="9"/>
      <color rgb="FFC0C0C0"/>
      <name val="Verdana"/>
      <family val="2"/>
    </font>
    <font>
      <sz val="9"/>
      <color rgb="FF9C6500"/>
      <name val="Calibri"/>
      <family val="2"/>
    </font>
    <font>
      <sz val="11"/>
      <color rgb="FF9C6500"/>
      <name val="Calibri"/>
      <family val="2"/>
    </font>
    <font>
      <sz val="10"/>
      <color rgb="FF9C6500"/>
      <name val="Calibri"/>
      <family val="2"/>
    </font>
    <font>
      <sz val="10"/>
      <color rgb="FF000000"/>
      <name val="Arial"/>
      <family val="2"/>
    </font>
    <font>
      <b/>
      <sz val="9"/>
      <color rgb="FF3F3F3F"/>
      <name val="Calibri"/>
      <family val="2"/>
    </font>
    <font>
      <b/>
      <sz val="11"/>
      <color rgb="FF3F3F3F"/>
      <name val="Calibri"/>
      <family val="2"/>
    </font>
    <font>
      <b/>
      <sz val="10"/>
      <color rgb="FF3F3F3F"/>
      <name val="Calibri"/>
      <family val="2"/>
    </font>
    <font>
      <b/>
      <sz val="18"/>
      <color theme="3"/>
      <name val="Cambria"/>
      <family val="2"/>
    </font>
    <font>
      <b/>
      <sz val="9"/>
      <color theme="1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sz val="9"/>
      <color rgb="FFFF0000"/>
      <name val="Calibri"/>
      <family val="2"/>
    </font>
    <font>
      <sz val="11"/>
      <color rgb="FFFF0000"/>
      <name val="Calibri"/>
      <family val="2"/>
    </font>
    <font>
      <sz val="10"/>
      <color rgb="FFFF0000"/>
      <name val="Calibri"/>
      <family val="2"/>
    </font>
    <font>
      <sz val="11"/>
      <color rgb="FF336699"/>
      <name val="Georgia"/>
      <family val="1"/>
    </font>
    <font>
      <b/>
      <u val="single"/>
      <sz val="9"/>
      <color theme="10"/>
      <name val="Calibri"/>
      <family val="2"/>
    </font>
    <font>
      <sz val="11"/>
      <color theme="1"/>
      <name val="Arial"/>
      <family val="2"/>
    </font>
    <font>
      <b/>
      <sz val="11"/>
      <color rgb="FF336699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b/>
      <sz val="14"/>
      <color theme="0"/>
      <name val="Arial"/>
      <family val="2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666699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gradientFill degree="90">
        <stop position="0">
          <color rgb="FFF2F2F2"/>
        </stop>
        <stop position="1">
          <color rgb="FFCCCCCC"/>
        </stop>
      </gradientFill>
    </fill>
    <fill>
      <gradientFill degree="90">
        <stop position="0">
          <color rgb="FFF2F2F2"/>
        </stop>
        <stop position="1">
          <color rgb="FFCCCCCC"/>
        </stop>
      </gradientFill>
    </fill>
    <fill>
      <gradientFill degree="90">
        <stop position="0">
          <color rgb="FF336699"/>
        </stop>
        <stop position="1">
          <color rgb="FF003366"/>
        </stop>
      </gradient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C0C0C0"/>
      </left>
      <right/>
      <top/>
      <bottom/>
    </border>
    <border>
      <left style="thin">
        <color rgb="FFC0C0C0"/>
      </left>
      <right/>
      <top/>
      <bottom style="thin">
        <color rgb="FFC0C0C0"/>
      </bottom>
    </border>
    <border>
      <left style="thin">
        <color rgb="FFC0C0C0"/>
      </left>
      <right/>
      <top style="thin">
        <color rgb="FFC0C0C0"/>
      </top>
      <bottom style="thin">
        <color rgb="FFC0C0C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/>
      <top style="thin">
        <color rgb="FFCCCCCC"/>
      </top>
      <bottom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  <border>
      <left/>
      <right/>
      <top/>
      <bottom style="thin">
        <color rgb="FFCCCCCC"/>
      </bottom>
    </border>
  </borders>
  <cellStyleXfs count="49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72" fillId="2" borderId="0" applyNumberFormat="0" applyBorder="0" applyAlignment="0" applyProtection="0"/>
    <xf numFmtId="0" fontId="73" fillId="2" borderId="0" applyNumberFormat="0" applyBorder="0" applyAlignment="0" applyProtection="0"/>
    <xf numFmtId="0" fontId="72" fillId="2" borderId="0" applyNumberFormat="0" applyBorder="0" applyAlignment="0" applyProtection="0"/>
    <xf numFmtId="0" fontId="74" fillId="2" borderId="0" applyNumberFormat="0" applyBorder="0" applyAlignment="0" applyProtection="0"/>
    <xf numFmtId="0" fontId="74" fillId="2" borderId="0" applyNumberFormat="0" applyBorder="0" applyAlignment="0" applyProtection="0"/>
    <xf numFmtId="0" fontId="74" fillId="2" borderId="0" applyNumberFormat="0" applyBorder="0" applyAlignment="0" applyProtection="0"/>
    <xf numFmtId="0" fontId="73" fillId="2" borderId="0" applyNumberFormat="0" applyBorder="0" applyAlignment="0" applyProtection="0"/>
    <xf numFmtId="0" fontId="72" fillId="2" borderId="0" applyNumberFormat="0" applyBorder="0" applyAlignment="0" applyProtection="0"/>
    <xf numFmtId="0" fontId="0" fillId="3" borderId="0" applyNumberFormat="0" applyBorder="0" applyAlignment="0" applyProtection="0"/>
    <xf numFmtId="0" fontId="72" fillId="3" borderId="0" applyNumberFormat="0" applyBorder="0" applyAlignment="0" applyProtection="0"/>
    <xf numFmtId="0" fontId="73" fillId="3" borderId="0" applyNumberFormat="0" applyBorder="0" applyAlignment="0" applyProtection="0"/>
    <xf numFmtId="0" fontId="72" fillId="3" borderId="0" applyNumberFormat="0" applyBorder="0" applyAlignment="0" applyProtection="0"/>
    <xf numFmtId="0" fontId="74" fillId="3" borderId="0" applyNumberFormat="0" applyBorder="0" applyAlignment="0" applyProtection="0"/>
    <xf numFmtId="0" fontId="74" fillId="3" borderId="0" applyNumberFormat="0" applyBorder="0" applyAlignment="0" applyProtection="0"/>
    <xf numFmtId="0" fontId="74" fillId="3" borderId="0" applyNumberFormat="0" applyBorder="0" applyAlignment="0" applyProtection="0"/>
    <xf numFmtId="0" fontId="73" fillId="3" borderId="0" applyNumberFormat="0" applyBorder="0" applyAlignment="0" applyProtection="0"/>
    <xf numFmtId="0" fontId="72" fillId="3" borderId="0" applyNumberFormat="0" applyBorder="0" applyAlignment="0" applyProtection="0"/>
    <xf numFmtId="0" fontId="0" fillId="4" borderId="0" applyNumberFormat="0" applyBorder="0" applyAlignment="0" applyProtection="0"/>
    <xf numFmtId="0" fontId="72" fillId="4" borderId="0" applyNumberFormat="0" applyBorder="0" applyAlignment="0" applyProtection="0"/>
    <xf numFmtId="0" fontId="73" fillId="4" borderId="0" applyNumberFormat="0" applyBorder="0" applyAlignment="0" applyProtection="0"/>
    <xf numFmtId="0" fontId="72" fillId="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73" fillId="4" borderId="0" applyNumberFormat="0" applyBorder="0" applyAlignment="0" applyProtection="0"/>
    <xf numFmtId="0" fontId="72" fillId="4" borderId="0" applyNumberFormat="0" applyBorder="0" applyAlignment="0" applyProtection="0"/>
    <xf numFmtId="0" fontId="0" fillId="5" borderId="0" applyNumberFormat="0" applyBorder="0" applyAlignment="0" applyProtection="0"/>
    <xf numFmtId="0" fontId="72" fillId="5" borderId="0" applyNumberFormat="0" applyBorder="0" applyAlignment="0" applyProtection="0"/>
    <xf numFmtId="0" fontId="73" fillId="5" borderId="0" applyNumberFormat="0" applyBorder="0" applyAlignment="0" applyProtection="0"/>
    <xf numFmtId="0" fontId="72" fillId="5" borderId="0" applyNumberFormat="0" applyBorder="0" applyAlignment="0" applyProtection="0"/>
    <xf numFmtId="0" fontId="74" fillId="5" borderId="0" applyNumberFormat="0" applyBorder="0" applyAlignment="0" applyProtection="0"/>
    <xf numFmtId="0" fontId="74" fillId="5" borderId="0" applyNumberFormat="0" applyBorder="0" applyAlignment="0" applyProtection="0"/>
    <xf numFmtId="0" fontId="74" fillId="5" borderId="0" applyNumberFormat="0" applyBorder="0" applyAlignment="0" applyProtection="0"/>
    <xf numFmtId="0" fontId="73" fillId="5" borderId="0" applyNumberFormat="0" applyBorder="0" applyAlignment="0" applyProtection="0"/>
    <xf numFmtId="0" fontId="72" fillId="5" borderId="0" applyNumberFormat="0" applyBorder="0" applyAlignment="0" applyProtection="0"/>
    <xf numFmtId="0" fontId="0" fillId="6" borderId="0" applyNumberFormat="0" applyBorder="0" applyAlignment="0" applyProtection="0"/>
    <xf numFmtId="0" fontId="72" fillId="6" borderId="0" applyNumberFormat="0" applyBorder="0" applyAlignment="0" applyProtection="0"/>
    <xf numFmtId="0" fontId="73" fillId="6" borderId="0" applyNumberFormat="0" applyBorder="0" applyAlignment="0" applyProtection="0"/>
    <xf numFmtId="0" fontId="72" fillId="6" borderId="0" applyNumberFormat="0" applyBorder="0" applyAlignment="0" applyProtection="0"/>
    <xf numFmtId="0" fontId="74" fillId="6" borderId="0" applyNumberFormat="0" applyBorder="0" applyAlignment="0" applyProtection="0"/>
    <xf numFmtId="0" fontId="74" fillId="6" borderId="0" applyNumberFormat="0" applyBorder="0" applyAlignment="0" applyProtection="0"/>
    <xf numFmtId="0" fontId="74" fillId="6" borderId="0" applyNumberFormat="0" applyBorder="0" applyAlignment="0" applyProtection="0"/>
    <xf numFmtId="0" fontId="73" fillId="6" borderId="0" applyNumberFormat="0" applyBorder="0" applyAlignment="0" applyProtection="0"/>
    <xf numFmtId="0" fontId="72" fillId="6" borderId="0" applyNumberFormat="0" applyBorder="0" applyAlignment="0" applyProtection="0"/>
    <xf numFmtId="0" fontId="0" fillId="7" borderId="0" applyNumberFormat="0" applyBorder="0" applyAlignment="0" applyProtection="0"/>
    <xf numFmtId="0" fontId="72" fillId="7" borderId="0" applyNumberFormat="0" applyBorder="0" applyAlignment="0" applyProtection="0"/>
    <xf numFmtId="0" fontId="73" fillId="7" borderId="0" applyNumberFormat="0" applyBorder="0" applyAlignment="0" applyProtection="0"/>
    <xf numFmtId="0" fontId="72" fillId="7" borderId="0" applyNumberFormat="0" applyBorder="0" applyAlignment="0" applyProtection="0"/>
    <xf numFmtId="0" fontId="74" fillId="7" borderId="0" applyNumberFormat="0" applyBorder="0" applyAlignment="0" applyProtection="0"/>
    <xf numFmtId="0" fontId="74" fillId="7" borderId="0" applyNumberFormat="0" applyBorder="0" applyAlignment="0" applyProtection="0"/>
    <xf numFmtId="0" fontId="74" fillId="7" borderId="0" applyNumberFormat="0" applyBorder="0" applyAlignment="0" applyProtection="0"/>
    <xf numFmtId="0" fontId="73" fillId="7" borderId="0" applyNumberFormat="0" applyBorder="0" applyAlignment="0" applyProtection="0"/>
    <xf numFmtId="0" fontId="72" fillId="7" borderId="0" applyNumberFormat="0" applyBorder="0" applyAlignment="0" applyProtection="0"/>
    <xf numFmtId="0" fontId="0" fillId="8" borderId="0" applyNumberFormat="0" applyBorder="0" applyAlignment="0" applyProtection="0"/>
    <xf numFmtId="0" fontId="72" fillId="8" borderId="0" applyNumberFormat="0" applyBorder="0" applyAlignment="0" applyProtection="0"/>
    <xf numFmtId="0" fontId="73" fillId="8" borderId="0" applyNumberFormat="0" applyBorder="0" applyAlignment="0" applyProtection="0"/>
    <xf numFmtId="0" fontId="72" fillId="8" borderId="0" applyNumberFormat="0" applyBorder="0" applyAlignment="0" applyProtection="0"/>
    <xf numFmtId="0" fontId="74" fillId="8" borderId="0" applyNumberFormat="0" applyBorder="0" applyAlignment="0" applyProtection="0"/>
    <xf numFmtId="0" fontId="74" fillId="8" borderId="0" applyNumberFormat="0" applyBorder="0" applyAlignment="0" applyProtection="0"/>
    <xf numFmtId="0" fontId="74" fillId="8" borderId="0" applyNumberFormat="0" applyBorder="0" applyAlignment="0" applyProtection="0"/>
    <xf numFmtId="0" fontId="73" fillId="8" borderId="0" applyNumberFormat="0" applyBorder="0" applyAlignment="0" applyProtection="0"/>
    <xf numFmtId="0" fontId="72" fillId="8" borderId="0" applyNumberFormat="0" applyBorder="0" applyAlignment="0" applyProtection="0"/>
    <xf numFmtId="0" fontId="0" fillId="9" borderId="0" applyNumberFormat="0" applyBorder="0" applyAlignment="0" applyProtection="0"/>
    <xf numFmtId="0" fontId="72" fillId="9" borderId="0" applyNumberFormat="0" applyBorder="0" applyAlignment="0" applyProtection="0"/>
    <xf numFmtId="0" fontId="73" fillId="9" borderId="0" applyNumberFormat="0" applyBorder="0" applyAlignment="0" applyProtection="0"/>
    <xf numFmtId="0" fontId="72" fillId="9" borderId="0" applyNumberFormat="0" applyBorder="0" applyAlignment="0" applyProtection="0"/>
    <xf numFmtId="0" fontId="74" fillId="9" borderId="0" applyNumberFormat="0" applyBorder="0" applyAlignment="0" applyProtection="0"/>
    <xf numFmtId="0" fontId="74" fillId="9" borderId="0" applyNumberFormat="0" applyBorder="0" applyAlignment="0" applyProtection="0"/>
    <xf numFmtId="0" fontId="74" fillId="9" borderId="0" applyNumberFormat="0" applyBorder="0" applyAlignment="0" applyProtection="0"/>
    <xf numFmtId="0" fontId="73" fillId="9" borderId="0" applyNumberFormat="0" applyBorder="0" applyAlignment="0" applyProtection="0"/>
    <xf numFmtId="0" fontId="72" fillId="9" borderId="0" applyNumberFormat="0" applyBorder="0" applyAlignment="0" applyProtection="0"/>
    <xf numFmtId="0" fontId="0" fillId="10" borderId="0" applyNumberFormat="0" applyBorder="0" applyAlignment="0" applyProtection="0"/>
    <xf numFmtId="0" fontId="72" fillId="10" borderId="0" applyNumberFormat="0" applyBorder="0" applyAlignment="0" applyProtection="0"/>
    <xf numFmtId="0" fontId="73" fillId="10" borderId="0" applyNumberFormat="0" applyBorder="0" applyAlignment="0" applyProtection="0"/>
    <xf numFmtId="0" fontId="72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3" fillId="10" borderId="0" applyNumberFormat="0" applyBorder="0" applyAlignment="0" applyProtection="0"/>
    <xf numFmtId="0" fontId="72" fillId="10" borderId="0" applyNumberFormat="0" applyBorder="0" applyAlignment="0" applyProtection="0"/>
    <xf numFmtId="0" fontId="0" fillId="11" borderId="0" applyNumberFormat="0" applyBorder="0" applyAlignment="0" applyProtection="0"/>
    <xf numFmtId="0" fontId="72" fillId="11" borderId="0" applyNumberFormat="0" applyBorder="0" applyAlignment="0" applyProtection="0"/>
    <xf numFmtId="0" fontId="73" fillId="11" borderId="0" applyNumberFormat="0" applyBorder="0" applyAlignment="0" applyProtection="0"/>
    <xf numFmtId="0" fontId="72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3" fillId="11" borderId="0" applyNumberFormat="0" applyBorder="0" applyAlignment="0" applyProtection="0"/>
    <xf numFmtId="0" fontId="72" fillId="11" borderId="0" applyNumberFormat="0" applyBorder="0" applyAlignment="0" applyProtection="0"/>
    <xf numFmtId="0" fontId="0" fillId="12" borderId="0" applyNumberFormat="0" applyBorder="0" applyAlignment="0" applyProtection="0"/>
    <xf numFmtId="0" fontId="72" fillId="12" borderId="0" applyNumberFormat="0" applyBorder="0" applyAlignment="0" applyProtection="0"/>
    <xf numFmtId="0" fontId="73" fillId="12" borderId="0" applyNumberFormat="0" applyBorder="0" applyAlignment="0" applyProtection="0"/>
    <xf numFmtId="0" fontId="72" fillId="12" borderId="0" applyNumberFormat="0" applyBorder="0" applyAlignment="0" applyProtection="0"/>
    <xf numFmtId="0" fontId="74" fillId="12" borderId="0" applyNumberFormat="0" applyBorder="0" applyAlignment="0" applyProtection="0"/>
    <xf numFmtId="0" fontId="74" fillId="12" borderId="0" applyNumberFormat="0" applyBorder="0" applyAlignment="0" applyProtection="0"/>
    <xf numFmtId="0" fontId="74" fillId="12" borderId="0" applyNumberFormat="0" applyBorder="0" applyAlignment="0" applyProtection="0"/>
    <xf numFmtId="0" fontId="73" fillId="12" borderId="0" applyNumberFormat="0" applyBorder="0" applyAlignment="0" applyProtection="0"/>
    <xf numFmtId="0" fontId="72" fillId="12" borderId="0" applyNumberFormat="0" applyBorder="0" applyAlignment="0" applyProtection="0"/>
    <xf numFmtId="0" fontId="0" fillId="13" borderId="0" applyNumberFormat="0" applyBorder="0" applyAlignment="0" applyProtection="0"/>
    <xf numFmtId="0" fontId="72" fillId="13" borderId="0" applyNumberFormat="0" applyBorder="0" applyAlignment="0" applyProtection="0"/>
    <xf numFmtId="0" fontId="73" fillId="13" borderId="0" applyNumberFormat="0" applyBorder="0" applyAlignment="0" applyProtection="0"/>
    <xf numFmtId="0" fontId="72" fillId="13" borderId="0" applyNumberFormat="0" applyBorder="0" applyAlignment="0" applyProtection="0"/>
    <xf numFmtId="0" fontId="74" fillId="13" borderId="0" applyNumberFormat="0" applyBorder="0" applyAlignment="0" applyProtection="0"/>
    <xf numFmtId="0" fontId="74" fillId="13" borderId="0" applyNumberFormat="0" applyBorder="0" applyAlignment="0" applyProtection="0"/>
    <xf numFmtId="0" fontId="74" fillId="13" borderId="0" applyNumberFormat="0" applyBorder="0" applyAlignment="0" applyProtection="0"/>
    <xf numFmtId="0" fontId="73" fillId="13" borderId="0" applyNumberFormat="0" applyBorder="0" applyAlignment="0" applyProtection="0"/>
    <xf numFmtId="0" fontId="72" fillId="13" borderId="0" applyNumberFormat="0" applyBorder="0" applyAlignment="0" applyProtection="0"/>
    <xf numFmtId="0" fontId="75" fillId="14" borderId="0" applyNumberFormat="0" applyBorder="0" applyAlignment="0" applyProtection="0"/>
    <xf numFmtId="0" fontId="76" fillId="14" borderId="0" applyNumberFormat="0" applyBorder="0" applyAlignment="0" applyProtection="0"/>
    <xf numFmtId="0" fontId="77" fillId="14" borderId="0" applyNumberFormat="0" applyBorder="0" applyAlignment="0" applyProtection="0"/>
    <xf numFmtId="0" fontId="77" fillId="14" borderId="0" applyNumberFormat="0" applyBorder="0" applyAlignment="0" applyProtection="0"/>
    <xf numFmtId="0" fontId="75" fillId="15" borderId="0" applyNumberFormat="0" applyBorder="0" applyAlignment="0" applyProtection="0"/>
    <xf numFmtId="0" fontId="76" fillId="15" borderId="0" applyNumberFormat="0" applyBorder="0" applyAlignment="0" applyProtection="0"/>
    <xf numFmtId="0" fontId="77" fillId="15" borderId="0" applyNumberFormat="0" applyBorder="0" applyAlignment="0" applyProtection="0"/>
    <xf numFmtId="0" fontId="77" fillId="15" borderId="0" applyNumberFormat="0" applyBorder="0" applyAlignment="0" applyProtection="0"/>
    <xf numFmtId="0" fontId="75" fillId="16" borderId="0" applyNumberFormat="0" applyBorder="0" applyAlignment="0" applyProtection="0"/>
    <xf numFmtId="0" fontId="76" fillId="16" borderId="0" applyNumberFormat="0" applyBorder="0" applyAlignment="0" applyProtection="0"/>
    <xf numFmtId="0" fontId="77" fillId="16" borderId="0" applyNumberFormat="0" applyBorder="0" applyAlignment="0" applyProtection="0"/>
    <xf numFmtId="0" fontId="77" fillId="16" borderId="0" applyNumberFormat="0" applyBorder="0" applyAlignment="0" applyProtection="0"/>
    <xf numFmtId="0" fontId="75" fillId="17" borderId="0" applyNumberFormat="0" applyBorder="0" applyAlignment="0" applyProtection="0"/>
    <xf numFmtId="0" fontId="76" fillId="17" borderId="0" applyNumberFormat="0" applyBorder="0" applyAlignment="0" applyProtection="0"/>
    <xf numFmtId="0" fontId="77" fillId="17" borderId="0" applyNumberFormat="0" applyBorder="0" applyAlignment="0" applyProtection="0"/>
    <xf numFmtId="0" fontId="77" fillId="17" borderId="0" applyNumberFormat="0" applyBorder="0" applyAlignment="0" applyProtection="0"/>
    <xf numFmtId="0" fontId="75" fillId="18" borderId="0" applyNumberFormat="0" applyBorder="0" applyAlignment="0" applyProtection="0"/>
    <xf numFmtId="0" fontId="76" fillId="18" borderId="0" applyNumberFormat="0" applyBorder="0" applyAlignment="0" applyProtection="0"/>
    <xf numFmtId="0" fontId="77" fillId="18" borderId="0" applyNumberFormat="0" applyBorder="0" applyAlignment="0" applyProtection="0"/>
    <xf numFmtId="0" fontId="77" fillId="18" borderId="0" applyNumberFormat="0" applyBorder="0" applyAlignment="0" applyProtection="0"/>
    <xf numFmtId="0" fontId="75" fillId="19" borderId="0" applyNumberFormat="0" applyBorder="0" applyAlignment="0" applyProtection="0"/>
    <xf numFmtId="0" fontId="76" fillId="19" borderId="0" applyNumberFormat="0" applyBorder="0" applyAlignment="0" applyProtection="0"/>
    <xf numFmtId="0" fontId="77" fillId="19" borderId="0" applyNumberFormat="0" applyBorder="0" applyAlignment="0" applyProtection="0"/>
    <xf numFmtId="0" fontId="77" fillId="19" borderId="0" applyNumberFormat="0" applyBorder="0" applyAlignment="0" applyProtection="0"/>
    <xf numFmtId="0" fontId="75" fillId="20" borderId="0" applyNumberFormat="0" applyBorder="0" applyAlignment="0" applyProtection="0"/>
    <xf numFmtId="0" fontId="76" fillId="20" borderId="0" applyNumberFormat="0" applyBorder="0" applyAlignment="0" applyProtection="0"/>
    <xf numFmtId="0" fontId="77" fillId="20" borderId="0" applyNumberFormat="0" applyBorder="0" applyAlignment="0" applyProtection="0"/>
    <xf numFmtId="0" fontId="77" fillId="20" borderId="0" applyNumberFormat="0" applyBorder="0" applyAlignment="0" applyProtection="0"/>
    <xf numFmtId="0" fontId="75" fillId="21" borderId="0" applyNumberFormat="0" applyBorder="0" applyAlignment="0" applyProtection="0"/>
    <xf numFmtId="0" fontId="76" fillId="21" borderId="0" applyNumberFormat="0" applyBorder="0" applyAlignment="0" applyProtection="0"/>
    <xf numFmtId="0" fontId="77" fillId="21" borderId="0" applyNumberFormat="0" applyBorder="0" applyAlignment="0" applyProtection="0"/>
    <xf numFmtId="0" fontId="77" fillId="21" borderId="0" applyNumberFormat="0" applyBorder="0" applyAlignment="0" applyProtection="0"/>
    <xf numFmtId="0" fontId="75" fillId="22" borderId="0" applyNumberFormat="0" applyBorder="0" applyAlignment="0" applyProtection="0"/>
    <xf numFmtId="0" fontId="76" fillId="22" borderId="0" applyNumberFormat="0" applyBorder="0" applyAlignment="0" applyProtection="0"/>
    <xf numFmtId="0" fontId="77" fillId="22" borderId="0" applyNumberFormat="0" applyBorder="0" applyAlignment="0" applyProtection="0"/>
    <xf numFmtId="0" fontId="77" fillId="22" borderId="0" applyNumberFormat="0" applyBorder="0" applyAlignment="0" applyProtection="0"/>
    <xf numFmtId="0" fontId="75" fillId="23" borderId="0" applyNumberFormat="0" applyBorder="0" applyAlignment="0" applyProtection="0"/>
    <xf numFmtId="0" fontId="76" fillId="23" borderId="0" applyNumberFormat="0" applyBorder="0" applyAlignment="0" applyProtection="0"/>
    <xf numFmtId="0" fontId="77" fillId="23" borderId="0" applyNumberFormat="0" applyBorder="0" applyAlignment="0" applyProtection="0"/>
    <xf numFmtId="0" fontId="77" fillId="23" borderId="0" applyNumberFormat="0" applyBorder="0" applyAlignment="0" applyProtection="0"/>
    <xf numFmtId="0" fontId="75" fillId="24" borderId="0" applyNumberFormat="0" applyBorder="0" applyAlignment="0" applyProtection="0"/>
    <xf numFmtId="0" fontId="76" fillId="24" borderId="0" applyNumberFormat="0" applyBorder="0" applyAlignment="0" applyProtection="0"/>
    <xf numFmtId="0" fontId="77" fillId="24" borderId="0" applyNumberFormat="0" applyBorder="0" applyAlignment="0" applyProtection="0"/>
    <xf numFmtId="0" fontId="77" fillId="24" borderId="0" applyNumberFormat="0" applyBorder="0" applyAlignment="0" applyProtection="0"/>
    <xf numFmtId="0" fontId="75" fillId="25" borderId="0" applyNumberFormat="0" applyBorder="0" applyAlignment="0" applyProtection="0"/>
    <xf numFmtId="0" fontId="76" fillId="25" borderId="0" applyNumberFormat="0" applyBorder="0" applyAlignment="0" applyProtection="0"/>
    <xf numFmtId="0" fontId="77" fillId="25" borderId="0" applyNumberFormat="0" applyBorder="0" applyAlignment="0" applyProtection="0"/>
    <xf numFmtId="0" fontId="77" fillId="25" borderId="0" applyNumberFormat="0" applyBorder="0" applyAlignment="0" applyProtection="0"/>
    <xf numFmtId="0" fontId="78" fillId="26" borderId="0" applyNumberFormat="0" applyBorder="0" applyAlignment="0" applyProtection="0"/>
    <xf numFmtId="0" fontId="79" fillId="26" borderId="0" applyNumberFormat="0" applyBorder="0" applyAlignment="0" applyProtection="0"/>
    <xf numFmtId="0" fontId="80" fillId="26" borderId="0" applyNumberFormat="0" applyBorder="0" applyAlignment="0" applyProtection="0"/>
    <xf numFmtId="0" fontId="80" fillId="26" borderId="0" applyNumberFormat="0" applyBorder="0" applyAlignment="0" applyProtection="0"/>
    <xf numFmtId="0" fontId="81" fillId="27" borderId="1" applyNumberFormat="0" applyAlignment="0" applyProtection="0"/>
    <xf numFmtId="0" fontId="82" fillId="27" borderId="1" applyNumberFormat="0" applyAlignment="0" applyProtection="0"/>
    <xf numFmtId="0" fontId="83" fillId="27" borderId="1" applyNumberFormat="0" applyAlignment="0" applyProtection="0"/>
    <xf numFmtId="0" fontId="83" fillId="27" borderId="1" applyNumberFormat="0" applyAlignment="0" applyProtection="0"/>
    <xf numFmtId="0" fontId="84" fillId="28" borderId="2" applyNumberFormat="0" applyAlignment="0" applyProtection="0"/>
    <xf numFmtId="0" fontId="85" fillId="28" borderId="2" applyNumberFormat="0" applyAlignment="0" applyProtection="0"/>
    <xf numFmtId="0" fontId="86" fillId="28" borderId="2" applyNumberFormat="0" applyAlignment="0" applyProtection="0"/>
    <xf numFmtId="0" fontId="8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2" fillId="0" borderId="0" applyFont="0" applyFill="0" applyBorder="0" applyAlignment="0" applyProtection="0"/>
    <xf numFmtId="40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72" fillId="0" borderId="0" applyFon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1" fillId="29" borderId="0" applyNumberFormat="0" applyBorder="0" applyAlignment="0" applyProtection="0"/>
    <xf numFmtId="0" fontId="92" fillId="29" borderId="0" applyNumberFormat="0" applyBorder="0" applyAlignment="0" applyProtection="0"/>
    <xf numFmtId="0" fontId="93" fillId="29" borderId="0" applyNumberFormat="0" applyBorder="0" applyAlignment="0" applyProtection="0"/>
    <xf numFmtId="0" fontId="93" fillId="29" borderId="0" applyNumberFormat="0" applyBorder="0" applyAlignment="0" applyProtection="0"/>
    <xf numFmtId="0" fontId="94" fillId="0" borderId="3" applyNumberFormat="0" applyFill="0" applyAlignment="0" applyProtection="0"/>
    <xf numFmtId="0" fontId="94" fillId="0" borderId="3" applyNumberFormat="0" applyFill="0" applyAlignment="0" applyProtection="0"/>
    <xf numFmtId="0" fontId="94" fillId="0" borderId="3" applyNumberFormat="0" applyFill="0" applyAlignment="0" applyProtection="0"/>
    <xf numFmtId="0" fontId="94" fillId="0" borderId="3" applyNumberFormat="0" applyFill="0" applyAlignment="0" applyProtection="0"/>
    <xf numFmtId="0" fontId="95" fillId="0" borderId="4" applyNumberFormat="0" applyFill="0" applyAlignment="0" applyProtection="0"/>
    <xf numFmtId="0" fontId="95" fillId="0" borderId="4" applyNumberFormat="0" applyFill="0" applyAlignment="0" applyProtection="0"/>
    <xf numFmtId="0" fontId="95" fillId="0" borderId="4" applyNumberFormat="0" applyFill="0" applyAlignment="0" applyProtection="0"/>
    <xf numFmtId="0" fontId="95" fillId="0" borderId="4" applyNumberFormat="0" applyFill="0" applyAlignment="0" applyProtection="0"/>
    <xf numFmtId="0" fontId="96" fillId="0" borderId="5" applyNumberFormat="0" applyFill="0" applyAlignment="0" applyProtection="0"/>
    <xf numFmtId="0" fontId="96" fillId="0" borderId="5" applyNumberFormat="0" applyFill="0" applyAlignment="0" applyProtection="0"/>
    <xf numFmtId="0" fontId="96" fillId="0" borderId="5" applyNumberFormat="0" applyFill="0" applyAlignment="0" applyProtection="0"/>
    <xf numFmtId="0" fontId="96" fillId="0" borderId="5" applyNumberFormat="0" applyFill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8" fillId="30" borderId="1" applyNumberFormat="0" applyAlignment="0" applyProtection="0"/>
    <xf numFmtId="0" fontId="99" fillId="30" borderId="1" applyNumberFormat="0" applyAlignment="0" applyProtection="0"/>
    <xf numFmtId="0" fontId="100" fillId="30" borderId="1" applyNumberFormat="0" applyAlignment="0" applyProtection="0"/>
    <xf numFmtId="0" fontId="100" fillId="30" borderId="1" applyNumberFormat="0" applyAlignment="0" applyProtection="0"/>
    <xf numFmtId="0" fontId="101" fillId="0" borderId="6" applyNumberFormat="0" applyFill="0" applyAlignment="0" applyProtection="0"/>
    <xf numFmtId="0" fontId="102" fillId="0" borderId="6" applyNumberFormat="0" applyFill="0" applyAlignment="0" applyProtection="0"/>
    <xf numFmtId="0" fontId="103" fillId="0" borderId="6" applyNumberFormat="0" applyFill="0" applyAlignment="0" applyProtection="0"/>
    <xf numFmtId="0" fontId="103" fillId="0" borderId="6" applyNumberFormat="0" applyFill="0" applyAlignment="0" applyProtection="0"/>
    <xf numFmtId="0" fontId="104" fillId="31" borderId="7">
      <alignment/>
      <protection/>
    </xf>
    <xf numFmtId="0" fontId="105" fillId="32" borderId="8">
      <alignment horizontal="center" wrapText="1"/>
      <protection/>
    </xf>
    <xf numFmtId="165" fontId="106" fillId="33" borderId="8">
      <alignment horizontal="center" wrapText="1"/>
      <protection/>
    </xf>
    <xf numFmtId="164" fontId="107" fillId="34" borderId="9">
      <alignment horizontal="right" vertical="center"/>
      <protection/>
    </xf>
    <xf numFmtId="165" fontId="107" fillId="34" borderId="9">
      <alignment horizontal="right" vertical="center"/>
      <protection/>
    </xf>
    <xf numFmtId="0" fontId="105" fillId="32" borderId="8">
      <alignment horizontal="center" wrapText="1"/>
      <protection/>
    </xf>
    <xf numFmtId="166" fontId="107" fillId="34" borderId="9">
      <alignment horizontal="right" vertical="center"/>
      <protection/>
    </xf>
    <xf numFmtId="0" fontId="106" fillId="35" borderId="8">
      <alignment horizontal="center" wrapText="1"/>
      <protection/>
    </xf>
    <xf numFmtId="165" fontId="107" fillId="34" borderId="9">
      <alignment horizontal="right" vertical="center"/>
      <protection/>
    </xf>
    <xf numFmtId="0" fontId="106" fillId="36" borderId="8">
      <alignment horizontal="center" wrapText="1"/>
      <protection/>
    </xf>
    <xf numFmtId="0" fontId="105" fillId="32" borderId="9">
      <alignment vertical="center" wrapText="1"/>
      <protection/>
    </xf>
    <xf numFmtId="165" fontId="107" fillId="34" borderId="9">
      <alignment horizontal="right" vertical="center"/>
      <protection/>
    </xf>
    <xf numFmtId="0" fontId="108" fillId="36" borderId="0">
      <alignment/>
      <protection/>
    </xf>
    <xf numFmtId="164" fontId="107" fillId="34" borderId="9">
      <alignment horizontal="right" vertical="center"/>
      <protection/>
    </xf>
    <xf numFmtId="0" fontId="106" fillId="32" borderId="8">
      <alignment horizontal="center" wrapText="1"/>
      <protection/>
    </xf>
    <xf numFmtId="164" fontId="107" fillId="34" borderId="9">
      <alignment horizontal="right" vertical="center"/>
      <protection/>
    </xf>
    <xf numFmtId="0" fontId="109" fillId="34" borderId="10">
      <alignment horizontal="left" vertical="center" wrapText="1"/>
      <protection/>
    </xf>
    <xf numFmtId="0" fontId="110" fillId="32" borderId="8">
      <alignment horizontal="center" vertical="center"/>
      <protection/>
    </xf>
    <xf numFmtId="0" fontId="105" fillId="32" borderId="8">
      <alignment horizontal="center" wrapText="1"/>
      <protection/>
    </xf>
    <xf numFmtId="0" fontId="111" fillId="37" borderId="0" applyNumberFormat="0" applyBorder="0" applyAlignment="0" applyProtection="0"/>
    <xf numFmtId="0" fontId="112" fillId="37" borderId="0" applyNumberFormat="0" applyBorder="0" applyAlignment="0" applyProtection="0"/>
    <xf numFmtId="0" fontId="113" fillId="37" borderId="0" applyNumberFormat="0" applyBorder="0" applyAlignment="0" applyProtection="0"/>
    <xf numFmtId="0" fontId="113" fillId="37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2" fillId="0" borderId="0">
      <alignment/>
      <protection/>
    </xf>
    <xf numFmtId="174" fontId="6" fillId="0" borderId="0">
      <alignment/>
      <protection/>
    </xf>
    <xf numFmtId="0" fontId="72" fillId="0" borderId="0">
      <alignment/>
      <protection/>
    </xf>
    <xf numFmtId="174" fontId="6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7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5" fillId="0" borderId="0">
      <alignment/>
      <protection/>
    </xf>
    <xf numFmtId="0" fontId="114" fillId="0" borderId="0">
      <alignment/>
      <protection/>
    </xf>
    <xf numFmtId="0" fontId="5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7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7" fillId="0" borderId="0">
      <alignment/>
      <protection/>
    </xf>
    <xf numFmtId="0" fontId="3" fillId="0" borderId="0">
      <alignment/>
      <protection/>
    </xf>
    <xf numFmtId="0" fontId="7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7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72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72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38" borderId="11" applyNumberFormat="0" applyFont="0" applyAlignment="0" applyProtection="0"/>
    <xf numFmtId="0" fontId="72" fillId="38" borderId="11" applyNumberFormat="0" applyFont="0" applyAlignment="0" applyProtection="0"/>
    <xf numFmtId="0" fontId="72" fillId="38" borderId="11" applyNumberFormat="0" applyFont="0" applyAlignment="0" applyProtection="0"/>
    <xf numFmtId="0" fontId="73" fillId="38" borderId="11" applyNumberFormat="0" applyFont="0" applyAlignment="0" applyProtection="0"/>
    <xf numFmtId="0" fontId="74" fillId="38" borderId="11" applyNumberFormat="0" applyFont="0" applyAlignment="0" applyProtection="0"/>
    <xf numFmtId="0" fontId="74" fillId="38" borderId="11" applyNumberFormat="0" applyFont="0" applyAlignment="0" applyProtection="0"/>
    <xf numFmtId="0" fontId="74" fillId="38" borderId="11" applyNumberFormat="0" applyFont="0" applyAlignment="0" applyProtection="0"/>
    <xf numFmtId="0" fontId="73" fillId="38" borderId="11" applyNumberFormat="0" applyFont="0" applyAlignment="0" applyProtection="0"/>
    <xf numFmtId="0" fontId="74" fillId="38" borderId="11" applyNumberFormat="0" applyFont="0" applyAlignment="0" applyProtection="0"/>
    <xf numFmtId="0" fontId="115" fillId="27" borderId="12" applyNumberFormat="0" applyAlignment="0" applyProtection="0"/>
    <xf numFmtId="0" fontId="116" fillId="27" borderId="12" applyNumberFormat="0" applyAlignment="0" applyProtection="0"/>
    <xf numFmtId="0" fontId="117" fillId="27" borderId="12" applyNumberFormat="0" applyAlignment="0" applyProtection="0"/>
    <xf numFmtId="0" fontId="117" fillId="27" borderId="12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18" fillId="0" borderId="0" applyNumberFormat="0" applyFill="0" applyBorder="0" applyAlignment="0" applyProtection="0"/>
    <xf numFmtId="0" fontId="119" fillId="0" borderId="13" applyNumberFormat="0" applyFill="0" applyAlignment="0" applyProtection="0"/>
    <xf numFmtId="0" fontId="120" fillId="0" borderId="13" applyNumberFormat="0" applyFill="0" applyAlignment="0" applyProtection="0"/>
    <xf numFmtId="0" fontId="121" fillId="0" borderId="13" applyNumberFormat="0" applyFill="0" applyAlignment="0" applyProtection="0"/>
    <xf numFmtId="0" fontId="121" fillId="0" borderId="13" applyNumberFormat="0" applyFill="0" applyAlignment="0" applyProtection="0"/>
    <xf numFmtId="0" fontId="122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72" fillId="0" borderId="0" xfId="0" applyFont="1" applyBorder="1" applyAlignment="1">
      <alignment/>
    </xf>
    <xf numFmtId="3" fontId="72" fillId="0" borderId="0" xfId="0" applyNumberFormat="1" applyFont="1" applyBorder="1" applyAlignment="1">
      <alignment/>
    </xf>
    <xf numFmtId="0" fontId="72" fillId="0" borderId="0" xfId="0" applyFont="1" applyBorder="1" applyAlignment="1">
      <alignment horizontal="center"/>
    </xf>
    <xf numFmtId="0" fontId="125" fillId="0" borderId="0" xfId="0" applyFont="1" applyBorder="1" applyAlignment="1">
      <alignment/>
    </xf>
    <xf numFmtId="0" fontId="126" fillId="0" borderId="0" xfId="230" applyFont="1" applyBorder="1" applyAlignment="1" applyProtection="1">
      <alignment horizontal="right"/>
      <protection/>
    </xf>
    <xf numFmtId="0" fontId="119" fillId="0" borderId="0" xfId="0" applyFont="1" applyBorder="1" applyAlignment="1">
      <alignment horizontal="right"/>
    </xf>
    <xf numFmtId="0" fontId="72" fillId="0" borderId="0" xfId="0" applyFont="1" applyBorder="1" applyAlignment="1">
      <alignment horizontal="centerContinuous"/>
    </xf>
    <xf numFmtId="167" fontId="0" fillId="0" borderId="0" xfId="0" applyNumberFormat="1" applyAlignment="1">
      <alignment/>
    </xf>
    <xf numFmtId="17" fontId="0" fillId="0" borderId="0" xfId="0" applyNumberFormat="1" applyAlignment="1">
      <alignment/>
    </xf>
    <xf numFmtId="0" fontId="0" fillId="0" borderId="0" xfId="0" applyNumberFormat="1" applyAlignment="1">
      <alignment/>
    </xf>
    <xf numFmtId="3" fontId="0" fillId="0" borderId="0" xfId="467" applyNumberFormat="1" applyFont="1" applyAlignment="1">
      <alignment/>
    </xf>
    <xf numFmtId="0" fontId="0" fillId="0" borderId="0" xfId="0" applyAlignment="1">
      <alignment horizontal="right"/>
    </xf>
    <xf numFmtId="0" fontId="0" fillId="38" borderId="0" xfId="0" applyFill="1" applyAlignment="1">
      <alignment/>
    </xf>
    <xf numFmtId="0" fontId="0" fillId="39" borderId="0" xfId="0" applyFill="1" applyAlignment="1">
      <alignment/>
    </xf>
    <xf numFmtId="0" fontId="0" fillId="39" borderId="0" xfId="0" applyNumberFormat="1" applyFill="1" applyAlignment="1">
      <alignment/>
    </xf>
    <xf numFmtId="9" fontId="0" fillId="39" borderId="0" xfId="467" applyFont="1" applyFill="1" applyAlignment="1">
      <alignment/>
    </xf>
    <xf numFmtId="0" fontId="0" fillId="0" borderId="0" xfId="0" applyAlignment="1" quotePrefix="1">
      <alignment/>
    </xf>
    <xf numFmtId="17" fontId="0" fillId="0" borderId="0" xfId="0" applyNumberFormat="1" applyAlignment="1">
      <alignment horizontal="left"/>
    </xf>
    <xf numFmtId="0" fontId="0" fillId="7" borderId="0" xfId="0" applyFill="1" applyAlignment="1">
      <alignment/>
    </xf>
    <xf numFmtId="0" fontId="0" fillId="0" borderId="14" xfId="0" applyNumberFormat="1" applyBorder="1" applyAlignment="1">
      <alignment/>
    </xf>
    <xf numFmtId="0" fontId="0" fillId="0" borderId="15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39" borderId="17" xfId="0" applyFill="1" applyBorder="1" applyAlignment="1">
      <alignment/>
    </xf>
    <xf numFmtId="0" fontId="0" fillId="39" borderId="18" xfId="0" applyFill="1" applyBorder="1" applyAlignment="1">
      <alignment/>
    </xf>
    <xf numFmtId="0" fontId="0" fillId="38" borderId="19" xfId="0" applyFill="1" applyBorder="1" applyAlignment="1">
      <alignment/>
    </xf>
    <xf numFmtId="0" fontId="0" fillId="0" borderId="20" xfId="0" applyBorder="1" applyAlignment="1">
      <alignment/>
    </xf>
    <xf numFmtId="0" fontId="0" fillId="0" borderId="0" xfId="0" applyBorder="1" applyAlignment="1">
      <alignment/>
    </xf>
    <xf numFmtId="0" fontId="0" fillId="38" borderId="21" xfId="0" applyFill="1" applyBorder="1" applyAlignment="1">
      <alignment/>
    </xf>
    <xf numFmtId="0" fontId="0" fillId="0" borderId="0" xfId="0" applyBorder="1" applyAlignment="1">
      <alignment horizontal="left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 horizontal="left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38" borderId="23" xfId="0" applyFill="1" applyBorder="1" applyAlignment="1">
      <alignment/>
    </xf>
    <xf numFmtId="0" fontId="0" fillId="38" borderId="22" xfId="0" applyFill="1" applyBorder="1" applyAlignment="1">
      <alignment/>
    </xf>
    <xf numFmtId="0" fontId="0" fillId="0" borderId="16" xfId="0" applyNumberFormat="1" applyBorder="1" applyAlignment="1">
      <alignment/>
    </xf>
    <xf numFmtId="0" fontId="0" fillId="0" borderId="21" xfId="0" applyNumberFormat="1" applyBorder="1" applyAlignment="1">
      <alignment/>
    </xf>
    <xf numFmtId="3" fontId="0" fillId="0" borderId="15" xfId="0" applyNumberFormat="1" applyBorder="1" applyAlignment="1">
      <alignment/>
    </xf>
    <xf numFmtId="0" fontId="0" fillId="0" borderId="0" xfId="467" applyNumberFormat="1" applyFont="1" applyAlignment="1">
      <alignment/>
    </xf>
    <xf numFmtId="0" fontId="0" fillId="0" borderId="21" xfId="467" applyNumberFormat="1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168" fontId="72" fillId="0" borderId="28" xfId="0" applyNumberFormat="1" applyFont="1" applyBorder="1" applyAlignment="1" quotePrefix="1">
      <alignment horizontal="right" vertical="center" shrinkToFit="1"/>
    </xf>
    <xf numFmtId="0" fontId="120" fillId="0" borderId="28" xfId="0" applyFont="1" applyFill="1" applyBorder="1" applyAlignment="1">
      <alignment horizontal="left" vertical="center" shrinkToFit="1"/>
    </xf>
    <xf numFmtId="168" fontId="72" fillId="0" borderId="28" xfId="0" applyNumberFormat="1" applyFont="1" applyBorder="1" applyAlignment="1" quotePrefix="1">
      <alignment horizontal="center" vertical="center" shrinkToFit="1"/>
    </xf>
    <xf numFmtId="0" fontId="127" fillId="0" borderId="0" xfId="0" applyFont="1" applyBorder="1" applyAlignment="1">
      <alignment horizontal="centerContinuous"/>
    </xf>
    <xf numFmtId="17" fontId="128" fillId="40" borderId="29" xfId="0" applyNumberFormat="1" applyFont="1" applyFill="1" applyBorder="1" applyAlignment="1">
      <alignment horizontal="center" vertical="center" shrinkToFit="1"/>
    </xf>
    <xf numFmtId="0" fontId="128" fillId="41" borderId="29" xfId="0" applyFont="1" applyFill="1" applyBorder="1" applyAlignment="1">
      <alignment horizontal="center" vertical="center"/>
    </xf>
    <xf numFmtId="0" fontId="129" fillId="27" borderId="29" xfId="0" applyFont="1" applyFill="1" applyBorder="1" applyAlignment="1">
      <alignment horizontal="left" vertical="center" shrinkToFit="1"/>
    </xf>
    <xf numFmtId="0" fontId="129" fillId="0" borderId="0" xfId="0" applyFont="1" applyBorder="1" applyAlignment="1">
      <alignment horizontal="left"/>
    </xf>
    <xf numFmtId="168" fontId="130" fillId="0" borderId="29" xfId="0" applyNumberFormat="1" applyFont="1" applyBorder="1" applyAlignment="1" quotePrefix="1">
      <alignment horizontal="center" vertical="center" shrinkToFit="1"/>
    </xf>
    <xf numFmtId="168" fontId="72" fillId="0" borderId="0" xfId="0" applyNumberFormat="1" applyFont="1" applyBorder="1" applyAlignment="1">
      <alignment horizontal="center"/>
    </xf>
    <xf numFmtId="0" fontId="131" fillId="42" borderId="30" xfId="0" applyFont="1" applyFill="1" applyBorder="1" applyAlignment="1">
      <alignment horizontal="center" vertical="center"/>
    </xf>
  </cellXfs>
  <cellStyles count="485">
    <cellStyle name="Normal" xfId="0"/>
    <cellStyle name="20% - Accent1" xfId="15"/>
    <cellStyle name="20% - Accent1 2" xfId="16"/>
    <cellStyle name="20% - Accent1 2 2" xfId="17"/>
    <cellStyle name="20% - Accent1 2 3" xfId="18"/>
    <cellStyle name="20% - Accent1 2 4" xfId="19"/>
    <cellStyle name="20% - Accent1 2 5" xfId="20"/>
    <cellStyle name="20% - Accent1 3" xfId="21"/>
    <cellStyle name="20% - Accent1 3 2" xfId="22"/>
    <cellStyle name="20% - Accent1 4" xfId="23"/>
    <cellStyle name="20% - Accent2" xfId="24"/>
    <cellStyle name="20% - Accent2 2" xfId="25"/>
    <cellStyle name="20% - Accent2 2 2" xfId="26"/>
    <cellStyle name="20% - Accent2 2 3" xfId="27"/>
    <cellStyle name="20% - Accent2 2 4" xfId="28"/>
    <cellStyle name="20% - Accent2 2 5" xfId="29"/>
    <cellStyle name="20% - Accent2 3" xfId="30"/>
    <cellStyle name="20% - Accent2 3 2" xfId="31"/>
    <cellStyle name="20% - Accent2 4" xfId="32"/>
    <cellStyle name="20% - Accent3" xfId="33"/>
    <cellStyle name="20% - Accent3 2" xfId="34"/>
    <cellStyle name="20% - Accent3 2 2" xfId="35"/>
    <cellStyle name="20% - Accent3 2 3" xfId="36"/>
    <cellStyle name="20% - Accent3 2 4" xfId="37"/>
    <cellStyle name="20% - Accent3 2 5" xfId="38"/>
    <cellStyle name="20% - Accent3 3" xfId="39"/>
    <cellStyle name="20% - Accent3 3 2" xfId="40"/>
    <cellStyle name="20% - Accent3 4" xfId="41"/>
    <cellStyle name="20% - Accent4" xfId="42"/>
    <cellStyle name="20% - Accent4 2" xfId="43"/>
    <cellStyle name="20% - Accent4 2 2" xfId="44"/>
    <cellStyle name="20% - Accent4 2 3" xfId="45"/>
    <cellStyle name="20% - Accent4 2 4" xfId="46"/>
    <cellStyle name="20% - Accent4 2 5" xfId="47"/>
    <cellStyle name="20% - Accent4 3" xfId="48"/>
    <cellStyle name="20% - Accent4 3 2" xfId="49"/>
    <cellStyle name="20% - Accent4 4" xfId="50"/>
    <cellStyle name="20% - Accent5" xfId="51"/>
    <cellStyle name="20% - Accent5 2" xfId="52"/>
    <cellStyle name="20% - Accent5 2 2" xfId="53"/>
    <cellStyle name="20% - Accent5 2 3" xfId="54"/>
    <cellStyle name="20% - Accent5 2 4" xfId="55"/>
    <cellStyle name="20% - Accent5 2 5" xfId="56"/>
    <cellStyle name="20% - Accent5 3" xfId="57"/>
    <cellStyle name="20% - Accent5 3 2" xfId="58"/>
    <cellStyle name="20% - Accent5 4" xfId="59"/>
    <cellStyle name="20% - Accent6" xfId="60"/>
    <cellStyle name="20% - Accent6 2" xfId="61"/>
    <cellStyle name="20% - Accent6 2 2" xfId="62"/>
    <cellStyle name="20% - Accent6 2 3" xfId="63"/>
    <cellStyle name="20% - Accent6 2 4" xfId="64"/>
    <cellStyle name="20% - Accent6 2 5" xfId="65"/>
    <cellStyle name="20% - Accent6 3" xfId="66"/>
    <cellStyle name="20% - Accent6 3 2" xfId="67"/>
    <cellStyle name="20% - Accent6 4" xfId="68"/>
    <cellStyle name="40% - Accent1" xfId="69"/>
    <cellStyle name="40% - Accent1 2" xfId="70"/>
    <cellStyle name="40% - Accent1 2 2" xfId="71"/>
    <cellStyle name="40% - Accent1 2 3" xfId="72"/>
    <cellStyle name="40% - Accent1 2 4" xfId="73"/>
    <cellStyle name="40% - Accent1 2 5" xfId="74"/>
    <cellStyle name="40% - Accent1 3" xfId="75"/>
    <cellStyle name="40% - Accent1 3 2" xfId="76"/>
    <cellStyle name="40% - Accent1 4" xfId="77"/>
    <cellStyle name="40% - Accent2" xfId="78"/>
    <cellStyle name="40% - Accent2 2" xfId="79"/>
    <cellStyle name="40% - Accent2 2 2" xfId="80"/>
    <cellStyle name="40% - Accent2 2 3" xfId="81"/>
    <cellStyle name="40% - Accent2 2 4" xfId="82"/>
    <cellStyle name="40% - Accent2 2 5" xfId="83"/>
    <cellStyle name="40% - Accent2 3" xfId="84"/>
    <cellStyle name="40% - Accent2 3 2" xfId="85"/>
    <cellStyle name="40% - Accent2 4" xfId="86"/>
    <cellStyle name="40% - Accent3" xfId="87"/>
    <cellStyle name="40% - Accent3 2" xfId="88"/>
    <cellStyle name="40% - Accent3 2 2" xfId="89"/>
    <cellStyle name="40% - Accent3 2 3" xfId="90"/>
    <cellStyle name="40% - Accent3 2 4" xfId="91"/>
    <cellStyle name="40% - Accent3 2 5" xfId="92"/>
    <cellStyle name="40% - Accent3 3" xfId="93"/>
    <cellStyle name="40% - Accent3 3 2" xfId="94"/>
    <cellStyle name="40% - Accent3 4" xfId="95"/>
    <cellStyle name="40% - Accent4" xfId="96"/>
    <cellStyle name="40% - Accent4 2" xfId="97"/>
    <cellStyle name="40% - Accent4 2 2" xfId="98"/>
    <cellStyle name="40% - Accent4 2 3" xfId="99"/>
    <cellStyle name="40% - Accent4 2 4" xfId="100"/>
    <cellStyle name="40% - Accent4 2 5" xfId="101"/>
    <cellStyle name="40% - Accent4 3" xfId="102"/>
    <cellStyle name="40% - Accent4 3 2" xfId="103"/>
    <cellStyle name="40% - Accent4 4" xfId="104"/>
    <cellStyle name="40% - Accent5" xfId="105"/>
    <cellStyle name="40% - Accent5 2" xfId="106"/>
    <cellStyle name="40% - Accent5 2 2" xfId="107"/>
    <cellStyle name="40% - Accent5 2 3" xfId="108"/>
    <cellStyle name="40% - Accent5 2 4" xfId="109"/>
    <cellStyle name="40% - Accent5 2 5" xfId="110"/>
    <cellStyle name="40% - Accent5 3" xfId="111"/>
    <cellStyle name="40% - Accent5 3 2" xfId="112"/>
    <cellStyle name="40% - Accent5 4" xfId="113"/>
    <cellStyle name="40% - Accent6" xfId="114"/>
    <cellStyle name="40% - Accent6 2" xfId="115"/>
    <cellStyle name="40% - Accent6 2 2" xfId="116"/>
    <cellStyle name="40% - Accent6 2 3" xfId="117"/>
    <cellStyle name="40% - Accent6 2 4" xfId="118"/>
    <cellStyle name="40% - Accent6 2 5" xfId="119"/>
    <cellStyle name="40% - Accent6 3" xfId="120"/>
    <cellStyle name="40% - Accent6 3 2" xfId="121"/>
    <cellStyle name="40% - Accent6 4" xfId="122"/>
    <cellStyle name="60% - Accent1" xfId="123"/>
    <cellStyle name="60% - Accent1 2" xfId="124"/>
    <cellStyle name="60% - Accent1 2 2" xfId="125"/>
    <cellStyle name="60% - Accent1 3" xfId="126"/>
    <cellStyle name="60% - Accent2" xfId="127"/>
    <cellStyle name="60% - Accent2 2" xfId="128"/>
    <cellStyle name="60% - Accent2 2 2" xfId="129"/>
    <cellStyle name="60% - Accent2 3" xfId="130"/>
    <cellStyle name="60% - Accent3" xfId="131"/>
    <cellStyle name="60% - Accent3 2" xfId="132"/>
    <cellStyle name="60% - Accent3 2 2" xfId="133"/>
    <cellStyle name="60% - Accent3 3" xfId="134"/>
    <cellStyle name="60% - Accent4" xfId="135"/>
    <cellStyle name="60% - Accent4 2" xfId="136"/>
    <cellStyle name="60% - Accent4 2 2" xfId="137"/>
    <cellStyle name="60% - Accent4 3" xfId="138"/>
    <cellStyle name="60% - Accent5" xfId="139"/>
    <cellStyle name="60% - Accent5 2" xfId="140"/>
    <cellStyle name="60% - Accent5 2 2" xfId="141"/>
    <cellStyle name="60% - Accent5 3" xfId="142"/>
    <cellStyle name="60% - Accent6" xfId="143"/>
    <cellStyle name="60% - Accent6 2" xfId="144"/>
    <cellStyle name="60% - Accent6 2 2" xfId="145"/>
    <cellStyle name="60% - Accent6 3" xfId="146"/>
    <cellStyle name="Accent1" xfId="147"/>
    <cellStyle name="Accent1 2" xfId="148"/>
    <cellStyle name="Accent1 2 2" xfId="149"/>
    <cellStyle name="Accent1 3" xfId="150"/>
    <cellStyle name="Accent2" xfId="151"/>
    <cellStyle name="Accent2 2" xfId="152"/>
    <cellStyle name="Accent2 2 2" xfId="153"/>
    <cellStyle name="Accent2 3" xfId="154"/>
    <cellStyle name="Accent3" xfId="155"/>
    <cellStyle name="Accent3 2" xfId="156"/>
    <cellStyle name="Accent3 2 2" xfId="157"/>
    <cellStyle name="Accent3 3" xfId="158"/>
    <cellStyle name="Accent4" xfId="159"/>
    <cellStyle name="Accent4 2" xfId="160"/>
    <cellStyle name="Accent4 2 2" xfId="161"/>
    <cellStyle name="Accent4 3" xfId="162"/>
    <cellStyle name="Accent5" xfId="163"/>
    <cellStyle name="Accent5 2" xfId="164"/>
    <cellStyle name="Accent5 2 2" xfId="165"/>
    <cellStyle name="Accent5 3" xfId="166"/>
    <cellStyle name="Accent6" xfId="167"/>
    <cellStyle name="Accent6 2" xfId="168"/>
    <cellStyle name="Accent6 2 2" xfId="169"/>
    <cellStyle name="Accent6 3" xfId="170"/>
    <cellStyle name="Bad" xfId="171"/>
    <cellStyle name="Bad 2" xfId="172"/>
    <cellStyle name="Bad 2 2" xfId="173"/>
    <cellStyle name="Bad 3" xfId="174"/>
    <cellStyle name="Calculation" xfId="175"/>
    <cellStyle name="Calculation 2" xfId="176"/>
    <cellStyle name="Calculation 2 2" xfId="177"/>
    <cellStyle name="Calculation 3" xfId="178"/>
    <cellStyle name="Check Cell" xfId="179"/>
    <cellStyle name="Check Cell 2" xfId="180"/>
    <cellStyle name="Check Cell 2 2" xfId="181"/>
    <cellStyle name="Check Cell 3" xfId="182"/>
    <cellStyle name="Comma" xfId="183"/>
    <cellStyle name="Comma [0]" xfId="184"/>
    <cellStyle name="Comma 2" xfId="185"/>
    <cellStyle name="Comma 2 2" xfId="186"/>
    <cellStyle name="Comma 2 3" xfId="187"/>
    <cellStyle name="Comma 2 4" xfId="188"/>
    <cellStyle name="Comma 2 5" xfId="189"/>
    <cellStyle name="Comma 3" xfId="190"/>
    <cellStyle name="Comma 3 2" xfId="191"/>
    <cellStyle name="Comma 3 3" xfId="192"/>
    <cellStyle name="Comma 3 4" xfId="193"/>
    <cellStyle name="Comma 4" xfId="194"/>
    <cellStyle name="Comma 4 2" xfId="195"/>
    <cellStyle name="Comma 4 3" xfId="196"/>
    <cellStyle name="Comma 4 4" xfId="197"/>
    <cellStyle name="Comma 4 5" xfId="198"/>
    <cellStyle name="Comma 5" xfId="199"/>
    <cellStyle name="Comma 6" xfId="200"/>
    <cellStyle name="Comma 7" xfId="201"/>
    <cellStyle name="Currency" xfId="202"/>
    <cellStyle name="Currency [0]" xfId="203"/>
    <cellStyle name="Currency 2" xfId="204"/>
    <cellStyle name="Explanatory Text" xfId="205"/>
    <cellStyle name="Explanatory Text 2" xfId="206"/>
    <cellStyle name="Explanatory Text 2 2" xfId="207"/>
    <cellStyle name="Explanatory Text 3" xfId="208"/>
    <cellStyle name="Followed Hyperlink" xfId="209"/>
    <cellStyle name="Good" xfId="210"/>
    <cellStyle name="Good 2" xfId="211"/>
    <cellStyle name="Good 2 2" xfId="212"/>
    <cellStyle name="Good 3" xfId="213"/>
    <cellStyle name="Heading 1" xfId="214"/>
    <cellStyle name="Heading 1 2" xfId="215"/>
    <cellStyle name="Heading 1 3" xfId="216"/>
    <cellStyle name="Heading 1 4" xfId="217"/>
    <cellStyle name="Heading 2" xfId="218"/>
    <cellStyle name="Heading 2 2" xfId="219"/>
    <cellStyle name="Heading 2 3" xfId="220"/>
    <cellStyle name="Heading 2 4" xfId="221"/>
    <cellStyle name="Heading 3" xfId="222"/>
    <cellStyle name="Heading 3 2" xfId="223"/>
    <cellStyle name="Heading 3 3" xfId="224"/>
    <cellStyle name="Heading 3 4" xfId="225"/>
    <cellStyle name="Heading 4" xfId="226"/>
    <cellStyle name="Heading 4 2" xfId="227"/>
    <cellStyle name="Heading 4 3" xfId="228"/>
    <cellStyle name="Heading 4 4" xfId="229"/>
    <cellStyle name="Hyperlink" xfId="230"/>
    <cellStyle name="Input" xfId="231"/>
    <cellStyle name="Input 2" xfId="232"/>
    <cellStyle name="Input 2 2" xfId="233"/>
    <cellStyle name="Input 3" xfId="234"/>
    <cellStyle name="Linked Cell" xfId="235"/>
    <cellStyle name="Linked Cell 2" xfId="236"/>
    <cellStyle name="Linked Cell 2 2" xfId="237"/>
    <cellStyle name="Linked Cell 3" xfId="238"/>
    <cellStyle name="MSTRStyle.All.c1_089e4c77-d9fb-4b8b-857d-078de67da9cb" xfId="239"/>
    <cellStyle name="MSTRStyle.All.c11_082d415e-387a-4a7b-8613-30db16cd8387" xfId="240"/>
    <cellStyle name="MSTRStyle.All.c12_00bfbd69-6945-4e0a-925b-a060bf6fd593" xfId="241"/>
    <cellStyle name="MSTRStyle.All.c13_1a9b7965-5697-4873-978c-6e59dda70ed5" xfId="242"/>
    <cellStyle name="MSTRStyle.All.c14_99b52e22-2f1f-4532-85e4-530936ebb113" xfId="243"/>
    <cellStyle name="MSTRStyle.All.c15_d8650df3-0c79-4841-9f7d-c7f6e9910775" xfId="244"/>
    <cellStyle name="MSTRStyle.All.c16_1738402b-ae04-46d8-b92e-1bf46584a1cd" xfId="245"/>
    <cellStyle name="MSTRStyle.All.c17_e74a2520-c78e-42e4-9171-855e3e7cabf8" xfId="246"/>
    <cellStyle name="MSTRStyle.All.c18_29acc4ac-7cc1-4087-b003-035dde4b73dc" xfId="247"/>
    <cellStyle name="MSTRStyle.All.c19_1b25e780-ccc1-4120-8284-fd7b13f0a190" xfId="248"/>
    <cellStyle name="MSTRStyle.All.c2_17b09311-b386-4dab-9520-140b3a1fea2d" xfId="249"/>
    <cellStyle name="MSTRStyle.All.c20_7c1b11c6-f6fd-4c23-a93a-0874d9562192" xfId="250"/>
    <cellStyle name="MSTRStyle.All.c21_41766e95-8057-457b-ac92-2a17f5d4ebb3" xfId="251"/>
    <cellStyle name="MSTRStyle.All.c22_4e1a90d6-3400-44b0-a815-9e8f7552b270" xfId="252"/>
    <cellStyle name="MSTRStyle.All.c24_25facfc9-d043-4c63-9a9e-5a36f2dc7f49" xfId="253"/>
    <cellStyle name="MSTRStyle.All.c26_f439e417-83fa-44a1-9ece-8e4ebac560e6" xfId="254"/>
    <cellStyle name="MSTRStyle.All.c3_1f71081f-1eda-4214-a70a-a0b7d1ba07a3" xfId="255"/>
    <cellStyle name="MSTRStyle.All.c6_0cfd295c-cd30-424e-a964-be26d62ccd1f" xfId="256"/>
    <cellStyle name="MSTRStyle.All.c7_40bf25ec-7998-4591-aed2-f2add1431459" xfId="257"/>
    <cellStyle name="Neutral" xfId="258"/>
    <cellStyle name="Neutral 2" xfId="259"/>
    <cellStyle name="Neutral 2 2" xfId="260"/>
    <cellStyle name="Neutral 3" xfId="261"/>
    <cellStyle name="Normal 10" xfId="262"/>
    <cellStyle name="Normal 11" xfId="263"/>
    <cellStyle name="Normal 12" xfId="264"/>
    <cellStyle name="Normal 12 2" xfId="265"/>
    <cellStyle name="Normal 12 3" xfId="266"/>
    <cellStyle name="Normal 12 4" xfId="267"/>
    <cellStyle name="Normal 12 5" xfId="268"/>
    <cellStyle name="Normal 13" xfId="269"/>
    <cellStyle name="Normal 14" xfId="270"/>
    <cellStyle name="Normal 15" xfId="271"/>
    <cellStyle name="Normal 15 2" xfId="272"/>
    <cellStyle name="Normal 15 3" xfId="273"/>
    <cellStyle name="Normal 15 4" xfId="274"/>
    <cellStyle name="Normal 15 5" xfId="275"/>
    <cellStyle name="Normal 16" xfId="276"/>
    <cellStyle name="Normal 17" xfId="277"/>
    <cellStyle name="Normal 18" xfId="278"/>
    <cellStyle name="Normal 19" xfId="279"/>
    <cellStyle name="Normal 2" xfId="280"/>
    <cellStyle name="Normal 2 10" xfId="281"/>
    <cellStyle name="Normal 2 11" xfId="282"/>
    <cellStyle name="Normal 2 11 2" xfId="283"/>
    <cellStyle name="Normal 2 11 3" xfId="284"/>
    <cellStyle name="Normal 2 12" xfId="285"/>
    <cellStyle name="Normal 2 13" xfId="286"/>
    <cellStyle name="Normal 2 14" xfId="287"/>
    <cellStyle name="Normal 2 2" xfId="288"/>
    <cellStyle name="Normal 2 3" xfId="289"/>
    <cellStyle name="Normal 2 3 2" xfId="290"/>
    <cellStyle name="Normal 2 3 3" xfId="291"/>
    <cellStyle name="Normal 2 3 4" xfId="292"/>
    <cellStyle name="Normal 2 4" xfId="293"/>
    <cellStyle name="Normal 2 4 2" xfId="294"/>
    <cellStyle name="Normal 2 4 3" xfId="295"/>
    <cellStyle name="Normal 2 4 4" xfId="296"/>
    <cellStyle name="Normal 2 5" xfId="297"/>
    <cellStyle name="Normal 2 5 2" xfId="298"/>
    <cellStyle name="Normal 2 5 3" xfId="299"/>
    <cellStyle name="Normal 2 5 4" xfId="300"/>
    <cellStyle name="Normal 2 6" xfId="301"/>
    <cellStyle name="Normal 2 6 2" xfId="302"/>
    <cellStyle name="Normal 2 6 3" xfId="303"/>
    <cellStyle name="Normal 2 6 4" xfId="304"/>
    <cellStyle name="Normal 2 7" xfId="305"/>
    <cellStyle name="Normal 2 7 2" xfId="306"/>
    <cellStyle name="Normal 2 7 3" xfId="307"/>
    <cellStyle name="Normal 2 7 3 2" xfId="308"/>
    <cellStyle name="Normal 2 7 4" xfId="309"/>
    <cellStyle name="Normal 2 7 5" xfId="310"/>
    <cellStyle name="Normal 2 7 6" xfId="311"/>
    <cellStyle name="Normal 2 8" xfId="312"/>
    <cellStyle name="Normal 2 8 2" xfId="313"/>
    <cellStyle name="Normal 2 8 2 2" xfId="314"/>
    <cellStyle name="Normal 2 8 3" xfId="315"/>
    <cellStyle name="Normal 2 8 4" xfId="316"/>
    <cellStyle name="Normal 2 8 5" xfId="317"/>
    <cellStyle name="Normal 2 9" xfId="318"/>
    <cellStyle name="Normal 2 9 2" xfId="319"/>
    <cellStyle name="Normal 2 9 3" xfId="320"/>
    <cellStyle name="Normal 2 9 4" xfId="321"/>
    <cellStyle name="Normal 20" xfId="322"/>
    <cellStyle name="Normal 21" xfId="323"/>
    <cellStyle name="Normal 21 2" xfId="324"/>
    <cellStyle name="Normal 21 3" xfId="325"/>
    <cellStyle name="Normal 21 4" xfId="326"/>
    <cellStyle name="Normal 22" xfId="327"/>
    <cellStyle name="Normal 22 2" xfId="328"/>
    <cellStyle name="Normal 22 2 2" xfId="329"/>
    <cellStyle name="Normal 22 3" xfId="330"/>
    <cellStyle name="Normal 23" xfId="331"/>
    <cellStyle name="Normal 23 2" xfId="332"/>
    <cellStyle name="Normal 23 2 2" xfId="333"/>
    <cellStyle name="Normal 23 3" xfId="334"/>
    <cellStyle name="Normal 24" xfId="335"/>
    <cellStyle name="Normal 24 2" xfId="336"/>
    <cellStyle name="Normal 25" xfId="337"/>
    <cellStyle name="Normal 25 2" xfId="338"/>
    <cellStyle name="Normal 26" xfId="339"/>
    <cellStyle name="Normal 27" xfId="340"/>
    <cellStyle name="Normal 27 2" xfId="341"/>
    <cellStyle name="Normal 28" xfId="342"/>
    <cellStyle name="Normal 29" xfId="343"/>
    <cellStyle name="Normal 3" xfId="344"/>
    <cellStyle name="Normal 3 10" xfId="345"/>
    <cellStyle name="Normal 3 11" xfId="346"/>
    <cellStyle name="Normal 3 12" xfId="347"/>
    <cellStyle name="Normal 3 2" xfId="348"/>
    <cellStyle name="Normal 3 2 2" xfId="349"/>
    <cellStyle name="Normal 3 2 3" xfId="350"/>
    <cellStyle name="Normal 3 2 4" xfId="351"/>
    <cellStyle name="Normal 3 3" xfId="352"/>
    <cellStyle name="Normal 3 3 2" xfId="353"/>
    <cellStyle name="Normal 3 3 3" xfId="354"/>
    <cellStyle name="Normal 3 3 4" xfId="355"/>
    <cellStyle name="Normal 3 4" xfId="356"/>
    <cellStyle name="Normal 3 4 2" xfId="357"/>
    <cellStyle name="Normal 3 4 3" xfId="358"/>
    <cellStyle name="Normal 3 4 4" xfId="359"/>
    <cellStyle name="Normal 3 5" xfId="360"/>
    <cellStyle name="Normal 3 5 2" xfId="361"/>
    <cellStyle name="Normal 3 5 3" xfId="362"/>
    <cellStyle name="Normal 3 5 4" xfId="363"/>
    <cellStyle name="Normal 3 6" xfId="364"/>
    <cellStyle name="Normal 3 7" xfId="365"/>
    <cellStyle name="Normal 3 8" xfId="366"/>
    <cellStyle name="Normal 3 9" xfId="367"/>
    <cellStyle name="Normal 30" xfId="368"/>
    <cellStyle name="Normal 30 2" xfId="369"/>
    <cellStyle name="Normal 31" xfId="370"/>
    <cellStyle name="Normal 32" xfId="371"/>
    <cellStyle name="Normal 33" xfId="372"/>
    <cellStyle name="Normal 34" xfId="373"/>
    <cellStyle name="Normal 35" xfId="374"/>
    <cellStyle name="Normal 4" xfId="375"/>
    <cellStyle name="Normal 4 10" xfId="376"/>
    <cellStyle name="Normal 4 11" xfId="377"/>
    <cellStyle name="Normal 4 2" xfId="378"/>
    <cellStyle name="Normal 4 2 2" xfId="379"/>
    <cellStyle name="Normal 4 2 2 2" xfId="380"/>
    <cellStyle name="Normal 4 2 2 2 2" xfId="381"/>
    <cellStyle name="Normal 4 2 2 3" xfId="382"/>
    <cellStyle name="Normal 4 2 3" xfId="383"/>
    <cellStyle name="Normal 4 2 3 2" xfId="384"/>
    <cellStyle name="Normal 4 2 4" xfId="385"/>
    <cellStyle name="Normal 4 2 5" xfId="386"/>
    <cellStyle name="Normal 4 2 6" xfId="387"/>
    <cellStyle name="Normal 4 2 7" xfId="388"/>
    <cellStyle name="Normal 4 2 8" xfId="389"/>
    <cellStyle name="Normal 4 3" xfId="390"/>
    <cellStyle name="Normal 4 3 2" xfId="391"/>
    <cellStyle name="Normal 4 4" xfId="392"/>
    <cellStyle name="Normal 4 4 2" xfId="393"/>
    <cellStyle name="Normal 4 4 3" xfId="394"/>
    <cellStyle name="Normal 4 4 4" xfId="395"/>
    <cellStyle name="Normal 4 5" xfId="396"/>
    <cellStyle name="Normal 4 6" xfId="397"/>
    <cellStyle name="Normal 4 7" xfId="398"/>
    <cellStyle name="Normal 4 8" xfId="399"/>
    <cellStyle name="Normal 4 8 2" xfId="400"/>
    <cellStyle name="Normal 4 8 3" xfId="401"/>
    <cellStyle name="Normal 4 9" xfId="402"/>
    <cellStyle name="Normal 5" xfId="403"/>
    <cellStyle name="Normal 5 10" xfId="404"/>
    <cellStyle name="Normal 5 11" xfId="405"/>
    <cellStyle name="Normal 5 2" xfId="406"/>
    <cellStyle name="Normal 5 2 2" xfId="407"/>
    <cellStyle name="Normal 5 2 3" xfId="408"/>
    <cellStyle name="Normal 5 2 4" xfId="409"/>
    <cellStyle name="Normal 5 3" xfId="410"/>
    <cellStyle name="Normal 5 4" xfId="411"/>
    <cellStyle name="Normal 5 4 2" xfId="412"/>
    <cellStyle name="Normal 5 4 3" xfId="413"/>
    <cellStyle name="Normal 5 4 4" xfId="414"/>
    <cellStyle name="Normal 5 5" xfId="415"/>
    <cellStyle name="Normal 5 6" xfId="416"/>
    <cellStyle name="Normal 5 7" xfId="417"/>
    <cellStyle name="Normal 5 8" xfId="418"/>
    <cellStyle name="Normal 5 8 2" xfId="419"/>
    <cellStyle name="Normal 5 8 3" xfId="420"/>
    <cellStyle name="Normal 5 9" xfId="421"/>
    <cellStyle name="Normal 6" xfId="422"/>
    <cellStyle name="Normal 6 2" xfId="423"/>
    <cellStyle name="Normal 6 2 2" xfId="424"/>
    <cellStyle name="Normal 6 2 3" xfId="425"/>
    <cellStyle name="Normal 6 2 4" xfId="426"/>
    <cellStyle name="Normal 6 2 5" xfId="427"/>
    <cellStyle name="Normal 6 3" xfId="428"/>
    <cellStyle name="Normal 6 3 2" xfId="429"/>
    <cellStyle name="Normal 6 3 3" xfId="430"/>
    <cellStyle name="Normal 6 3 4" xfId="431"/>
    <cellStyle name="Normal 6 3 5" xfId="432"/>
    <cellStyle name="Normal 6 4" xfId="433"/>
    <cellStyle name="Normal 6 5" xfId="434"/>
    <cellStyle name="Normal 6 6" xfId="435"/>
    <cellStyle name="Normal 7" xfId="436"/>
    <cellStyle name="Normal 7 10" xfId="437"/>
    <cellStyle name="Normal 7 2" xfId="438"/>
    <cellStyle name="Normal 7 3" xfId="439"/>
    <cellStyle name="Normal 7 4" xfId="440"/>
    <cellStyle name="Normal 7 5" xfId="441"/>
    <cellStyle name="Normal 7 6" xfId="442"/>
    <cellStyle name="Normal 7 7" xfId="443"/>
    <cellStyle name="Normal 7 8" xfId="444"/>
    <cellStyle name="Normal 7 9" xfId="445"/>
    <cellStyle name="Normal 8" xfId="446"/>
    <cellStyle name="Normal 9" xfId="447"/>
    <cellStyle name="Normal 9 2" xfId="448"/>
    <cellStyle name="Normal 9 3" xfId="449"/>
    <cellStyle name="Normal 9 4" xfId="450"/>
    <cellStyle name="Normal 9 5" xfId="451"/>
    <cellStyle name="Normal 9 6" xfId="452"/>
    <cellStyle name="Normal 9 7" xfId="453"/>
    <cellStyle name="Note" xfId="454"/>
    <cellStyle name="Note 2" xfId="455"/>
    <cellStyle name="Note 2 2" xfId="456"/>
    <cellStyle name="Note 2 3" xfId="457"/>
    <cellStyle name="Note 2 4" xfId="458"/>
    <cellStyle name="Note 2 5" xfId="459"/>
    <cellStyle name="Note 3" xfId="460"/>
    <cellStyle name="Note 3 2" xfId="461"/>
    <cellStyle name="Note 4" xfId="462"/>
    <cellStyle name="Output" xfId="463"/>
    <cellStyle name="Output 2" xfId="464"/>
    <cellStyle name="Output 2 2" xfId="465"/>
    <cellStyle name="Output 3" xfId="466"/>
    <cellStyle name="Percent" xfId="467"/>
    <cellStyle name="Percent 10" xfId="468"/>
    <cellStyle name="Percent 11" xfId="469"/>
    <cellStyle name="Percent 12" xfId="470"/>
    <cellStyle name="Percent 13" xfId="471"/>
    <cellStyle name="Percent 14" xfId="472"/>
    <cellStyle name="Percent 2" xfId="473"/>
    <cellStyle name="Percent 2 2" xfId="474"/>
    <cellStyle name="Percent 2 2 2" xfId="475"/>
    <cellStyle name="Percent 3" xfId="476"/>
    <cellStyle name="Percent 4" xfId="477"/>
    <cellStyle name="Percent 4 2" xfId="478"/>
    <cellStyle name="Percent 5" xfId="479"/>
    <cellStyle name="Percent 5 2" xfId="480"/>
    <cellStyle name="Percent 5 3" xfId="481"/>
    <cellStyle name="Percent 5 4" xfId="482"/>
    <cellStyle name="Percent 6" xfId="483"/>
    <cellStyle name="Percent 6 2" xfId="484"/>
    <cellStyle name="Percent 6 3" xfId="485"/>
    <cellStyle name="Percent 6 4" xfId="486"/>
    <cellStyle name="Percent 7" xfId="487"/>
    <cellStyle name="Percent 8" xfId="488"/>
    <cellStyle name="Percent 9" xfId="489"/>
    <cellStyle name="Title" xfId="490"/>
    <cellStyle name="Total" xfId="491"/>
    <cellStyle name="Total 2" xfId="492"/>
    <cellStyle name="Total 2 2" xfId="493"/>
    <cellStyle name="Total 3" xfId="494"/>
    <cellStyle name="Warning Text" xfId="495"/>
    <cellStyle name="Warning Text 2" xfId="496"/>
    <cellStyle name="Warning Text 2 2" xfId="497"/>
    <cellStyle name="Warning Text 3" xfId="49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[0]!Make_Sal_Compare1</c:f>
              <c:strCache>
                <c:ptCount val="1"/>
                <c:pt idx="0">
                  <c:v>Honda</c:v>
                </c:pt>
              </c:strCache>
            </c:strRef>
          </c:tx>
          <c:spPr>
            <a:solidFill>
              <a:srgbClr val="336699">
                <a:alpha val="60000"/>
              </a:srgbClr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strRef>
                  <c:f>Consideration!$B$8</c:f>
                  <c:strCache>
                    <c:ptCount val="1"/>
                    <c:pt idx="0">
                      <c:v>Oct-15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inBase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[0]!Make_Sal_YOY1a</c:f>
              <c:numCache/>
            </c:numRef>
          </c:val>
        </c:ser>
        <c:ser>
          <c:idx val="3"/>
          <c:order val="1"/>
          <c:tx>
            <c:strRef>
              <c:f>[0]!Make_Sal_Compare1</c:f>
              <c:strCache>
                <c:ptCount val="1"/>
                <c:pt idx="0">
                  <c:v>Honda</c:v>
                </c:pt>
              </c:strCache>
            </c:strRef>
          </c:tx>
          <c:spPr>
            <a:solidFill>
              <a:srgbClr val="3366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strRef>
                  <c:f>Consideration!$N$8</c:f>
                  <c:strCache>
                    <c:ptCount val="1"/>
                    <c:pt idx="0">
                      <c:v>Oct-16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inBase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[0]!Make_Sal_YOY1b</c:f>
              <c:numCache/>
            </c:numRef>
          </c:val>
        </c:ser>
        <c:ser>
          <c:idx val="4"/>
          <c:order val="2"/>
          <c:tx>
            <c:strRef>
              <c:f>Consideration!$P$16</c:f>
              <c:strCache>
                <c:ptCount val="1"/>
                <c:pt idx="0">
                  <c:v/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Consideration!$P$16</c:f>
              <c:numCache/>
            </c:numRef>
          </c:val>
        </c:ser>
        <c:ser>
          <c:idx val="1"/>
          <c:order val="3"/>
          <c:tx>
            <c:strRef>
              <c:f>[0]!Make_Sal_Compare2</c:f>
              <c:strCache>
                <c:ptCount val="1"/>
                <c:pt idx="0">
                  <c:v>Volkswagen</c:v>
                </c:pt>
              </c:strCache>
            </c:strRef>
          </c:tx>
          <c:spPr>
            <a:solidFill>
              <a:srgbClr val="BF2F37">
                <a:alpha val="60000"/>
              </a:srgbClr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strRef>
                  <c:f>Consideration!$B$8</c:f>
                  <c:strCache>
                    <c:ptCount val="1"/>
                    <c:pt idx="0">
                      <c:v>Oct-15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inBase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[0]!Make_Sal_YOY2a</c:f>
              <c:numCache/>
            </c:numRef>
          </c:val>
        </c:ser>
        <c:ser>
          <c:idx val="6"/>
          <c:order val="4"/>
          <c:tx>
            <c:strRef>
              <c:f>[0]!Make_Sal_Compare2</c:f>
              <c:strCache>
                <c:ptCount val="1"/>
                <c:pt idx="0">
                  <c:v>Volkswagen</c:v>
                </c:pt>
              </c:strCache>
            </c:strRef>
          </c:tx>
          <c:spPr>
            <a:solidFill>
              <a:srgbClr val="BF2F3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strRef>
                  <c:f>Consideration!$N$8</c:f>
                  <c:strCache>
                    <c:ptCount val="1"/>
                    <c:pt idx="0">
                      <c:v>Oct-16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inBase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[0]!Make_Sal_YOY2b</c:f>
              <c:numCache/>
            </c:numRef>
          </c:val>
        </c:ser>
        <c:ser>
          <c:idx val="5"/>
          <c:order val="5"/>
          <c:tx>
            <c:strRef>
              <c:f>Consideration!$P$16</c:f>
              <c:strCache>
                <c:ptCount val="1"/>
                <c:pt idx="0">
                  <c:v/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Consideration!$P$16</c:f>
              <c:numCache/>
            </c:numRef>
          </c:val>
        </c:ser>
        <c:ser>
          <c:idx val="2"/>
          <c:order val="6"/>
          <c:tx>
            <c:strRef>
              <c:f>[0]!Make_Sal_Compare3</c:f>
              <c:strCache>
                <c:ptCount val="1"/>
                <c:pt idx="0">
                  <c:v>Ford</c:v>
                </c:pt>
              </c:strCache>
            </c:strRef>
          </c:tx>
          <c:spPr>
            <a:solidFill>
              <a:srgbClr val="555555">
                <a:alpha val="60000"/>
              </a:srgbClr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strRef>
                  <c:f>Consideration!$B$8</c:f>
                  <c:strCache>
                    <c:ptCount val="1"/>
                    <c:pt idx="0">
                      <c:v>Oct-15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inBase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[0]!Make_Sal_YOY3a</c:f>
              <c:numCache/>
            </c:numRef>
          </c:val>
        </c:ser>
        <c:ser>
          <c:idx val="7"/>
          <c:order val="7"/>
          <c:tx>
            <c:strRef>
              <c:f>[0]!Make_Sal_Compare3</c:f>
              <c:strCache>
                <c:ptCount val="1"/>
                <c:pt idx="0">
                  <c:v>Ford</c:v>
                </c:pt>
              </c:strCache>
            </c:strRef>
          </c:tx>
          <c:spPr>
            <a:solidFill>
              <a:srgbClr val="55555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strRef>
                  <c:f>Consideration!$N$8</c:f>
                  <c:strCache>
                    <c:ptCount val="1"/>
                    <c:pt idx="0">
                      <c:v>Oct-16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inBase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[0]!Make_Sal_YOY3b</c:f>
              <c:numCache/>
            </c:numRef>
          </c:val>
        </c:ser>
        <c:axId val="19658002"/>
        <c:axId val="42704291"/>
      </c:barChart>
      <c:catAx>
        <c:axId val="1965800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C0C0C0"/>
            </a:solidFill>
          </a:ln>
        </c:spPr>
        <c:crossAx val="42704291"/>
        <c:crosses val="autoZero"/>
        <c:auto val="1"/>
        <c:lblOffset val="100"/>
        <c:tickLblSkip val="1"/>
        <c:noMultiLvlLbl val="0"/>
      </c:catAx>
      <c:valAx>
        <c:axId val="42704291"/>
        <c:scaling>
          <c:orientation val="minMax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.0%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965800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[0]!Manu_Sal_Compare1</c:f>
              <c:strCache>
                <c:ptCount val="1"/>
                <c:pt idx="0">
                  <c:v>Toyota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Consideration!$B$8:$N$8</c:f>
              <c:strCache/>
            </c:strRef>
          </c:cat>
          <c:val>
            <c:numRef>
              <c:f>[0]!Manu_Sal_CData1</c:f>
              <c:numCache/>
            </c:numRef>
          </c:val>
          <c:smooth val="0"/>
        </c:ser>
        <c:ser>
          <c:idx val="1"/>
          <c:order val="1"/>
          <c:tx>
            <c:strRef>
              <c:f>[0]!Manu_Sal_Compare2</c:f>
              <c:strCache>
                <c:ptCount val="1"/>
                <c:pt idx="0">
                  <c:v>Honda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Consideration!$B$8:$N$8</c:f>
              <c:strCache/>
            </c:strRef>
          </c:cat>
          <c:val>
            <c:numRef>
              <c:f>[0]!Manu_Sal_Cdata2</c:f>
              <c:numCache/>
            </c:numRef>
          </c:val>
          <c:smooth val="0"/>
        </c:ser>
        <c:ser>
          <c:idx val="2"/>
          <c:order val="2"/>
          <c:tx>
            <c:strRef>
              <c:f>[0]!Manu_Sal_Compare3</c:f>
              <c:strCache>
                <c:ptCount val="1"/>
                <c:pt idx="0">
                  <c:v>GM</c:v>
                </c:pt>
              </c:strCache>
            </c:strRef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Consideration!$B$8:$N$8</c:f>
              <c:strCache/>
            </c:strRef>
          </c:cat>
          <c:val>
            <c:numRef>
              <c:f>[0]!Manu_Sal_CData3</c:f>
              <c:numCache/>
            </c:numRef>
          </c:val>
          <c:smooth val="0"/>
        </c:ser>
        <c:ser>
          <c:idx val="3"/>
          <c:order val="3"/>
          <c:tx>
            <c:strRef>
              <c:f>[0]!Manu_Sal_Compare4</c:f>
              <c:strCache>
                <c:ptCount val="1"/>
                <c:pt idx="0">
                  <c:v>Ford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Consideration!$B$8:$N$8</c:f>
              <c:strCache/>
            </c:strRef>
          </c:cat>
          <c:val>
            <c:numRef>
              <c:f>[0]!Manu_Sal_CData4</c:f>
              <c:numCache/>
            </c:numRef>
          </c:val>
          <c:smooth val="0"/>
        </c:ser>
        <c:ser>
          <c:idx val="4"/>
          <c:order val="4"/>
          <c:tx>
            <c:strRef>
              <c:f>[0]!Manu_Sal_Compare5</c:f>
              <c:strCache>
                <c:ptCount val="1"/>
                <c:pt idx="0">
                  <c:v>FCA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Consideration!$B$8:$N$8</c:f>
              <c:strCache/>
            </c:strRef>
          </c:cat>
          <c:val>
            <c:numRef>
              <c:f>[0]!Manu_Sal_CData5</c:f>
              <c:numCache/>
            </c:numRef>
          </c:val>
          <c:smooth val="0"/>
        </c:ser>
        <c:ser>
          <c:idx val="5"/>
          <c:order val="5"/>
          <c:tx>
            <c:strRef>
              <c:f>[0]!Manu_Sal_Compare6</c:f>
              <c:strCache>
                <c:ptCount val="1"/>
                <c:pt idx="0">
                  <c:v>Nissan</c:v>
                </c:pt>
              </c:strCache>
            </c:strRef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Consideration!$B$8:$N$8</c:f>
              <c:strCache/>
            </c:strRef>
          </c:cat>
          <c:val>
            <c:numRef>
              <c:f>[0]!Manu_Sal_CData6</c:f>
              <c:numCache/>
            </c:numRef>
          </c:val>
          <c:smooth val="0"/>
        </c:ser>
        <c:marker val="1"/>
        <c:axId val="19273394"/>
        <c:axId val="39242819"/>
      </c:lineChart>
      <c:dateAx>
        <c:axId val="19273394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mmm-yy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9242819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39242819"/>
        <c:scaling>
          <c:orientation val="minMax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.0%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9273394"/>
        <c:crossesAt val="1"/>
        <c:crossBetween val="midCat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[0]!Manu_Sal_Compare1</c:f>
              <c:strCache>
                <c:ptCount val="1"/>
                <c:pt idx="0">
                  <c:v>Toyota</c:v>
                </c:pt>
              </c:strCache>
            </c:strRef>
          </c:tx>
          <c:spPr>
            <a:solidFill>
              <a:srgbClr val="336699">
                <a:alpha val="60000"/>
              </a:srgbClr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strRef>
                  <c:f>Consideration!$B$8</c:f>
                  <c:strCache>
                    <c:ptCount val="1"/>
                    <c:pt idx="0">
                      <c:v>Oct-15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inBase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[0]!Manu_Sal_YOY1a</c:f>
              <c:numCache/>
            </c:numRef>
          </c:val>
        </c:ser>
        <c:ser>
          <c:idx val="3"/>
          <c:order val="1"/>
          <c:tx>
            <c:strRef>
              <c:f>[0]!Manu_Sal_Compare1</c:f>
              <c:strCache>
                <c:ptCount val="1"/>
                <c:pt idx="0">
                  <c:v>Toyota</c:v>
                </c:pt>
              </c:strCache>
            </c:strRef>
          </c:tx>
          <c:spPr>
            <a:solidFill>
              <a:srgbClr val="3366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strRef>
                  <c:f>Consideration!$N$8</c:f>
                  <c:strCache>
                    <c:ptCount val="1"/>
                    <c:pt idx="0">
                      <c:v>Oct-16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inBase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[0]!Manu_Sal_YOY1b</c:f>
              <c:numCache/>
            </c:numRef>
          </c:val>
        </c:ser>
        <c:ser>
          <c:idx val="4"/>
          <c:order val="2"/>
          <c:tx>
            <c:strRef>
              <c:f>Consideration!$P$16</c:f>
              <c:strCache>
                <c:ptCount val="1"/>
                <c:pt idx="0">
                  <c:v/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Consideration!$P$16</c:f>
              <c:numCache/>
            </c:numRef>
          </c:val>
        </c:ser>
        <c:ser>
          <c:idx val="1"/>
          <c:order val="3"/>
          <c:tx>
            <c:strRef>
              <c:f>[0]!Manu_Sal_Compare2</c:f>
              <c:strCache>
                <c:ptCount val="1"/>
                <c:pt idx="0">
                  <c:v>Honda</c:v>
                </c:pt>
              </c:strCache>
            </c:strRef>
          </c:tx>
          <c:spPr>
            <a:solidFill>
              <a:srgbClr val="BF2F37">
                <a:alpha val="60000"/>
              </a:srgbClr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strRef>
                  <c:f>Consideration!$B$8</c:f>
                  <c:strCache>
                    <c:ptCount val="1"/>
                    <c:pt idx="0">
                      <c:v>Oct-15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inBase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[0]!Manu_Sal_YOY2a</c:f>
              <c:numCache/>
            </c:numRef>
          </c:val>
        </c:ser>
        <c:ser>
          <c:idx val="6"/>
          <c:order val="4"/>
          <c:tx>
            <c:strRef>
              <c:f>[0]!Manu_Sal_Compare2</c:f>
              <c:strCache>
                <c:ptCount val="1"/>
                <c:pt idx="0">
                  <c:v>Honda</c:v>
                </c:pt>
              </c:strCache>
            </c:strRef>
          </c:tx>
          <c:spPr>
            <a:solidFill>
              <a:srgbClr val="BF2F3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strRef>
                  <c:f>Consideration!$N$8</c:f>
                  <c:strCache>
                    <c:ptCount val="1"/>
                    <c:pt idx="0">
                      <c:v>Oct-16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inBase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[0]!Manu_Sal_YOY2b</c:f>
              <c:numCache/>
            </c:numRef>
          </c:val>
        </c:ser>
        <c:ser>
          <c:idx val="5"/>
          <c:order val="5"/>
          <c:tx>
            <c:strRef>
              <c:f>Consideration!$P$16</c:f>
              <c:strCache>
                <c:ptCount val="1"/>
                <c:pt idx="0">
                  <c:v/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Consideration!$P$16</c:f>
              <c:numCache/>
            </c:numRef>
          </c:val>
        </c:ser>
        <c:ser>
          <c:idx val="2"/>
          <c:order val="6"/>
          <c:tx>
            <c:strRef>
              <c:f>[0]!Manu_Sal_Compare3</c:f>
              <c:strCache>
                <c:ptCount val="1"/>
                <c:pt idx="0">
                  <c:v>GM</c:v>
                </c:pt>
              </c:strCache>
            </c:strRef>
          </c:tx>
          <c:spPr>
            <a:solidFill>
              <a:srgbClr val="555555">
                <a:alpha val="60000"/>
              </a:srgbClr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strRef>
                  <c:f>Consideration!$B$8</c:f>
                  <c:strCache>
                    <c:ptCount val="1"/>
                    <c:pt idx="0">
                      <c:v>Oct-15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inBase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[0]!Manu_Sal_YOY3a</c:f>
              <c:numCache/>
            </c:numRef>
          </c:val>
        </c:ser>
        <c:ser>
          <c:idx val="7"/>
          <c:order val="7"/>
          <c:tx>
            <c:strRef>
              <c:f>[0]!Manu_Sal_Compare3</c:f>
              <c:strCache>
                <c:ptCount val="1"/>
                <c:pt idx="0">
                  <c:v>GM</c:v>
                </c:pt>
              </c:strCache>
            </c:strRef>
          </c:tx>
          <c:spPr>
            <a:solidFill>
              <a:srgbClr val="55555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strRef>
                  <c:f>Consideration!$N$8</c:f>
                  <c:strCache>
                    <c:ptCount val="1"/>
                    <c:pt idx="0">
                      <c:v>Oct-16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inBase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[0]!Manu_Sal_YOY3b</c:f>
              <c:numCache/>
            </c:numRef>
          </c:val>
        </c:ser>
        <c:axId val="7374356"/>
        <c:axId val="66369205"/>
      </c:barChart>
      <c:catAx>
        <c:axId val="737435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C0C0C0"/>
            </a:solidFill>
          </a:ln>
        </c:spPr>
        <c:crossAx val="66369205"/>
        <c:crosses val="autoZero"/>
        <c:auto val="1"/>
        <c:lblOffset val="100"/>
        <c:tickLblSkip val="1"/>
        <c:noMultiLvlLbl val="0"/>
      </c:catAx>
      <c:valAx>
        <c:axId val="66369205"/>
        <c:scaling>
          <c:orientation val="minMax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.0%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737435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1"/>
          <c:order val="0"/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[0]!Manu_Sal_Rank_c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0"/>
          <c:order val="1"/>
          <c:spPr>
            <a:solidFill>
              <a:srgbClr val="3366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[0]!Manu_Sal_Rank_a</c:f>
              <c:strCache>
                <c:ptCount val="10"/>
                <c:pt idx="0">
                  <c:v>Toyota</c:v>
                </c:pt>
                <c:pt idx="1">
                  <c:v>GM</c:v>
                </c:pt>
                <c:pt idx="2">
                  <c:v>Honda</c:v>
                </c:pt>
                <c:pt idx="3">
                  <c:v>FCA</c:v>
                </c:pt>
                <c:pt idx="4">
                  <c:v>Ford</c:v>
                </c:pt>
                <c:pt idx="5">
                  <c:v>Nissan</c:v>
                </c:pt>
                <c:pt idx="6">
                  <c:v>BMW</c:v>
                </c:pt>
                <c:pt idx="7">
                  <c:v>Subaru</c:v>
                </c:pt>
                <c:pt idx="8">
                  <c:v>Mercedes-Benz</c:v>
                </c:pt>
                <c:pt idx="9">
                  <c:v>Hyundai</c:v>
                </c:pt>
              </c:strCache>
            </c:strRef>
          </c:cat>
          <c:val>
            <c:numRef>
              <c:f>[0]!Manu_Sal_Rank_b</c:f>
              <c:numCache>
                <c:ptCount val="10"/>
                <c:pt idx="0">
                  <c:v>0.179</c:v>
                </c:pt>
                <c:pt idx="1">
                  <c:v>0.1552</c:v>
                </c:pt>
                <c:pt idx="2">
                  <c:v>0.1405</c:v>
                </c:pt>
                <c:pt idx="3">
                  <c:v>0.1223</c:v>
                </c:pt>
                <c:pt idx="4">
                  <c:v>0.1178</c:v>
                </c:pt>
                <c:pt idx="5">
                  <c:v>0.0792</c:v>
                </c:pt>
                <c:pt idx="6">
                  <c:v>0.0672</c:v>
                </c:pt>
                <c:pt idx="7">
                  <c:v>0.0548</c:v>
                </c:pt>
                <c:pt idx="8">
                  <c:v>0.0543</c:v>
                </c:pt>
                <c:pt idx="9">
                  <c:v>0.0468</c:v>
                </c:pt>
              </c:numCache>
            </c:numRef>
          </c:val>
        </c:ser>
        <c:overlap val="100"/>
        <c:gapWidth val="60"/>
        <c:axId val="6983878"/>
        <c:axId val="62854903"/>
      </c:barChart>
      <c:catAx>
        <c:axId val="6983878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2854903"/>
        <c:crosses val="autoZero"/>
        <c:auto val="1"/>
        <c:lblOffset val="100"/>
        <c:tickLblSkip val="1"/>
        <c:noMultiLvlLbl val="0"/>
      </c:catAx>
      <c:valAx>
        <c:axId val="62854903"/>
        <c:scaling>
          <c:orientation val="minMax"/>
        </c:scaling>
        <c:axPos val="t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.0%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983878"/>
        <c:crosses val="max"/>
        <c:crossBetween val="between"/>
        <c:dispUnits/>
      </c:valAx>
      <c:spPr>
        <a:noFill/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Make Consideration on Edmunds.com: 
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13 Month Comparison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[0]!Make_Sal_Compare1</c:f>
              <c:strCache>
                <c:ptCount val="1"/>
                <c:pt idx="0">
                  <c:v>Honda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Consideration!$B$8:$N$8</c:f>
              <c:strCache/>
            </c:strRef>
          </c:cat>
          <c:val>
            <c:numRef>
              <c:f>[0]!Make_Sal_CData1</c:f>
              <c:numCache/>
            </c:numRef>
          </c:val>
          <c:smooth val="0"/>
        </c:ser>
        <c:ser>
          <c:idx val="1"/>
          <c:order val="1"/>
          <c:tx>
            <c:strRef>
              <c:f>[0]!Make_Sal_Compare2</c:f>
              <c:strCache>
                <c:ptCount val="1"/>
                <c:pt idx="0">
                  <c:v>Volkswagen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Consideration!$B$8:$N$8</c:f>
              <c:strCache/>
            </c:strRef>
          </c:cat>
          <c:val>
            <c:numRef>
              <c:f>[0]!Make_Sal_CData2</c:f>
              <c:numCache/>
            </c:numRef>
          </c:val>
          <c:smooth val="0"/>
        </c:ser>
        <c:ser>
          <c:idx val="2"/>
          <c:order val="2"/>
          <c:tx>
            <c:strRef>
              <c:f>[0]!Make_Sal_Compare3</c:f>
              <c:strCache>
                <c:ptCount val="1"/>
                <c:pt idx="0">
                  <c:v>Ford</c:v>
                </c:pt>
              </c:strCache>
            </c:strRef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Consideration!$B$8:$N$8</c:f>
              <c:strCache/>
            </c:strRef>
          </c:cat>
          <c:val>
            <c:numRef>
              <c:f>[0]!Make_Sal_Cdata3</c:f>
              <c:numCache/>
            </c:numRef>
          </c:val>
          <c:smooth val="0"/>
        </c:ser>
        <c:ser>
          <c:idx val="3"/>
          <c:order val="3"/>
          <c:tx>
            <c:strRef>
              <c:f>[0]!Make_Sal_Compare4</c:f>
              <c:strCache>
                <c:ptCount val="1"/>
                <c:pt idx="0">
                  <c:v>Chevrolet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Consideration!$B$8:$N$8</c:f>
              <c:strCache/>
            </c:strRef>
          </c:cat>
          <c:val>
            <c:numRef>
              <c:f>[0]!Make_Sal_CData4</c:f>
              <c:numCache/>
            </c:numRef>
          </c:val>
          <c:smooth val="0"/>
        </c:ser>
        <c:ser>
          <c:idx val="4"/>
          <c:order val="4"/>
          <c:tx>
            <c:strRef>
              <c:f>[0]!Make_Sal_Compare5</c:f>
              <c:strCache>
                <c:ptCount val="1"/>
                <c:pt idx="0">
                  <c:v>Nissan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Consideration!$B$8:$N$8</c:f>
              <c:strCache/>
            </c:strRef>
          </c:cat>
          <c:val>
            <c:numRef>
              <c:f>[0]!Make_Sal_CData5</c:f>
              <c:numCache/>
            </c:numRef>
          </c:val>
          <c:smooth val="0"/>
        </c:ser>
        <c:ser>
          <c:idx val="5"/>
          <c:order val="5"/>
          <c:tx>
            <c:strRef>
              <c:f>[0]!Make_Sal_Compare6</c:f>
              <c:strCache>
                <c:ptCount val="1"/>
                <c:pt idx="0">
                  <c:v>Mazda</c:v>
                </c:pt>
              </c:strCache>
            </c:strRef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Consideration!$B$8:$N$8</c:f>
              <c:strCache/>
            </c:strRef>
          </c:cat>
          <c:val>
            <c:numRef>
              <c:f>[0]!Make_Sal_CData6</c:f>
              <c:numCache/>
            </c:numRef>
          </c:val>
          <c:smooth val="0"/>
        </c:ser>
        <c:marker val="1"/>
        <c:axId val="66098790"/>
        <c:axId val="58018199"/>
      </c:lineChart>
      <c:dateAx>
        <c:axId val="66098790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mmm-yy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8018199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58018199"/>
        <c:scaling>
          <c:orientation val="minMax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.0%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6098790"/>
        <c:crossesAt val="1"/>
        <c:crossBetween val="midCat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[0]!Make_Sal_Rank_Title</c:f>
        </c:strRef>
      </c:tx>
      <c:layout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</a:defRPr>
          </a:pPr>
        </a:p>
      </c:txPr>
    </c:title>
    <c:plotArea>
      <c:layout/>
      <c:barChart>
        <c:barDir val="bar"/>
        <c:grouping val="clustered"/>
        <c:varyColors val="0"/>
        <c:ser>
          <c:idx val="1"/>
          <c:order val="0"/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[0]!Make_Sal_Rank_c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0"/>
          <c:order val="1"/>
          <c:spPr>
            <a:solidFill>
              <a:srgbClr val="3366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[0]!Make_Sal_Rank_a</c:f>
              <c:strCache>
                <c:ptCount val="10"/>
                <c:pt idx="0">
                  <c:v>Toyota</c:v>
                </c:pt>
                <c:pt idx="1">
                  <c:v>Honda</c:v>
                </c:pt>
                <c:pt idx="2">
                  <c:v>Ford</c:v>
                </c:pt>
                <c:pt idx="3">
                  <c:v>Chevrolet</c:v>
                </c:pt>
                <c:pt idx="4">
                  <c:v>Nissan</c:v>
                </c:pt>
                <c:pt idx="5">
                  <c:v>BMW</c:v>
                </c:pt>
                <c:pt idx="6">
                  <c:v>Subaru</c:v>
                </c:pt>
                <c:pt idx="7">
                  <c:v>Mercedes-Benz</c:v>
                </c:pt>
                <c:pt idx="8">
                  <c:v>Jeep</c:v>
                </c:pt>
                <c:pt idx="9">
                  <c:v>Lexus</c:v>
                </c:pt>
              </c:strCache>
            </c:strRef>
          </c:cat>
          <c:val>
            <c:numRef>
              <c:f>[0]!Make_Sal_Rank_b</c:f>
              <c:numCache>
                <c:ptCount val="10"/>
                <c:pt idx="0">
                  <c:v>0.1267</c:v>
                </c:pt>
                <c:pt idx="1">
                  <c:v>0.1125</c:v>
                </c:pt>
                <c:pt idx="2">
                  <c:v>0.1045</c:v>
                </c:pt>
                <c:pt idx="3">
                  <c:v>0.0948</c:v>
                </c:pt>
                <c:pt idx="4">
                  <c:v>0.0646</c:v>
                </c:pt>
                <c:pt idx="5">
                  <c:v>0.0588</c:v>
                </c:pt>
                <c:pt idx="6">
                  <c:v>0.0548</c:v>
                </c:pt>
                <c:pt idx="7">
                  <c:v>0.0543</c:v>
                </c:pt>
                <c:pt idx="8">
                  <c:v>0.053</c:v>
                </c:pt>
                <c:pt idx="9">
                  <c:v>0.0484</c:v>
                </c:pt>
              </c:numCache>
            </c:numRef>
          </c:val>
        </c:ser>
        <c:overlap val="100"/>
        <c:gapWidth val="60"/>
        <c:axId val="60060984"/>
        <c:axId val="3677945"/>
      </c:barChart>
      <c:catAx>
        <c:axId val="60060984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677945"/>
        <c:crosses val="autoZero"/>
        <c:auto val="1"/>
        <c:lblOffset val="100"/>
        <c:tickLblSkip val="1"/>
        <c:noMultiLvlLbl val="0"/>
      </c:catAx>
      <c:valAx>
        <c:axId val="3677945"/>
        <c:scaling>
          <c:orientation val="minMax"/>
        </c:scaling>
        <c:axPos val="t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.0%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0060984"/>
        <c:crosses val="max"/>
        <c:crossBetween val="between"/>
        <c:dispUnits/>
      </c:valAx>
      <c:spPr>
        <a:noFill/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[0]!Sgmt_Sal_Compare1</c:f>
              <c:strCache>
                <c:ptCount val="1"/>
                <c:pt idx="0">
                  <c:v>Compact Crossover SUV</c:v>
                </c:pt>
              </c:strCache>
            </c:strRef>
          </c:tx>
          <c:spPr>
            <a:solidFill>
              <a:srgbClr val="336699">
                <a:alpha val="60000"/>
              </a:srgbClr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strRef>
                  <c:f>Consideration!$B$8</c:f>
                  <c:strCache>
                    <c:ptCount val="1"/>
                    <c:pt idx="0">
                      <c:v>Oct-15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inBase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[0]!Sgmt_Sal_YOY1a</c:f>
              <c:numCache/>
            </c:numRef>
          </c:val>
        </c:ser>
        <c:ser>
          <c:idx val="3"/>
          <c:order val="1"/>
          <c:tx>
            <c:strRef>
              <c:f>[0]!Sgmt_Sal_Compare1</c:f>
              <c:strCache>
                <c:ptCount val="1"/>
                <c:pt idx="0">
                  <c:v>Compact Crossover SUV</c:v>
                </c:pt>
              </c:strCache>
            </c:strRef>
          </c:tx>
          <c:spPr>
            <a:solidFill>
              <a:srgbClr val="3366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strRef>
                  <c:f>Consideration!$N$8</c:f>
                  <c:strCache>
                    <c:ptCount val="1"/>
                    <c:pt idx="0">
                      <c:v>Oct-16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inBase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[0]!Sgmt_Sal_YOY1b</c:f>
              <c:numCache/>
            </c:numRef>
          </c:val>
        </c:ser>
        <c:ser>
          <c:idx val="4"/>
          <c:order val="2"/>
          <c:tx>
            <c:strRef>
              <c:f>Consideration!$P$16</c:f>
              <c:strCache>
                <c:ptCount val="1"/>
                <c:pt idx="0">
                  <c:v/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Consideration!$P$16</c:f>
              <c:numCache/>
            </c:numRef>
          </c:val>
        </c:ser>
        <c:ser>
          <c:idx val="1"/>
          <c:order val="3"/>
          <c:tx>
            <c:strRef>
              <c:f>[0]!Sgmt_Sal_Compare2</c:f>
              <c:strCache>
                <c:ptCount val="1"/>
                <c:pt idx="0">
                  <c:v>Midsize Car</c:v>
                </c:pt>
              </c:strCache>
            </c:strRef>
          </c:tx>
          <c:spPr>
            <a:solidFill>
              <a:srgbClr val="BF2F37">
                <a:alpha val="60000"/>
              </a:srgbClr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strRef>
                  <c:f>Consideration!$B$8</c:f>
                  <c:strCache>
                    <c:ptCount val="1"/>
                    <c:pt idx="0">
                      <c:v>Oct-15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inBase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[0]!Sgmt_Sal_YOY2a</c:f>
              <c:numCache/>
            </c:numRef>
          </c:val>
        </c:ser>
        <c:ser>
          <c:idx val="6"/>
          <c:order val="4"/>
          <c:tx>
            <c:strRef>
              <c:f>[0]!Sgmt_Sal_Compare2</c:f>
              <c:strCache>
                <c:ptCount val="1"/>
                <c:pt idx="0">
                  <c:v>Midsize Car</c:v>
                </c:pt>
              </c:strCache>
            </c:strRef>
          </c:tx>
          <c:spPr>
            <a:solidFill>
              <a:srgbClr val="BF2F3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strRef>
                  <c:f>Consideration!$N$8</c:f>
                  <c:strCache>
                    <c:ptCount val="1"/>
                    <c:pt idx="0">
                      <c:v>Oct-16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inBase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[0]!Sgmt_Sal_YOY2b</c:f>
              <c:numCache/>
            </c:numRef>
          </c:val>
        </c:ser>
        <c:ser>
          <c:idx val="5"/>
          <c:order val="5"/>
          <c:tx>
            <c:strRef>
              <c:f>Consideration!$P$16</c:f>
              <c:strCache>
                <c:ptCount val="1"/>
                <c:pt idx="0">
                  <c:v/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Consideration!$P$16</c:f>
              <c:numCache/>
            </c:numRef>
          </c:val>
        </c:ser>
        <c:ser>
          <c:idx val="2"/>
          <c:order val="6"/>
          <c:tx>
            <c:strRef>
              <c:f>[0]!Sgmt_Sal_Compare3</c:f>
              <c:strCache>
                <c:ptCount val="1"/>
                <c:pt idx="0">
                  <c:v>Compact Car</c:v>
                </c:pt>
              </c:strCache>
            </c:strRef>
          </c:tx>
          <c:spPr>
            <a:solidFill>
              <a:srgbClr val="555555">
                <a:alpha val="60000"/>
              </a:srgbClr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strRef>
                  <c:f>Consideration!$B$8</c:f>
                  <c:strCache>
                    <c:ptCount val="1"/>
                    <c:pt idx="0">
                      <c:v>Oct-15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inBase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[0]!Sgmt_Sal_YOY3a</c:f>
              <c:numCache/>
            </c:numRef>
          </c:val>
        </c:ser>
        <c:ser>
          <c:idx val="7"/>
          <c:order val="7"/>
          <c:tx>
            <c:strRef>
              <c:f>[0]!Sgmt_Sal_Compare3</c:f>
              <c:strCache>
                <c:ptCount val="1"/>
                <c:pt idx="0">
                  <c:v>Compact Car</c:v>
                </c:pt>
              </c:strCache>
            </c:strRef>
          </c:tx>
          <c:spPr>
            <a:solidFill>
              <a:srgbClr val="55555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strRef>
                  <c:f>Consideration!$N$8</c:f>
                  <c:strCache>
                    <c:ptCount val="1"/>
                    <c:pt idx="0">
                      <c:v>Oct-16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inBase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[0]!Sgmt_Sal_YOY3b</c:f>
              <c:numCache/>
            </c:numRef>
          </c:val>
        </c:ser>
        <c:axId val="5232890"/>
        <c:axId val="47096011"/>
      </c:barChart>
      <c:catAx>
        <c:axId val="523289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C0C0C0"/>
            </a:solidFill>
          </a:ln>
        </c:spPr>
        <c:crossAx val="47096011"/>
        <c:crosses val="autoZero"/>
        <c:auto val="1"/>
        <c:lblOffset val="100"/>
        <c:tickLblSkip val="1"/>
        <c:noMultiLvlLbl val="0"/>
      </c:catAx>
      <c:valAx>
        <c:axId val="47096011"/>
        <c:scaling>
          <c:orientation val="minMax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.0%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23289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[0]!Sgmt_Sal_Compare1</c:f>
              <c:strCache>
                <c:ptCount val="1"/>
                <c:pt idx="0">
                  <c:v>Compact Crossover SUV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Consideration!$B$8:$N$8</c:f>
              <c:strCache/>
            </c:strRef>
          </c:cat>
          <c:val>
            <c:numRef>
              <c:f>[0]!Sgmt_Sal_CData1</c:f>
              <c:numCache/>
            </c:numRef>
          </c:val>
          <c:smooth val="0"/>
        </c:ser>
        <c:ser>
          <c:idx val="1"/>
          <c:order val="1"/>
          <c:tx>
            <c:strRef>
              <c:f>[0]!Sgmt_Sal_Compare2</c:f>
              <c:strCache>
                <c:ptCount val="1"/>
                <c:pt idx="0">
                  <c:v>Midsize Car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Consideration!$B$8:$N$8</c:f>
              <c:strCache/>
            </c:strRef>
          </c:cat>
          <c:val>
            <c:numRef>
              <c:f>[0]!Sgmt_Sal_CData2</c:f>
              <c:numCache/>
            </c:numRef>
          </c:val>
          <c:smooth val="0"/>
        </c:ser>
        <c:ser>
          <c:idx val="2"/>
          <c:order val="2"/>
          <c:tx>
            <c:strRef>
              <c:f>[0]!Sgmt_Sal_Compare3</c:f>
              <c:strCache>
                <c:ptCount val="1"/>
                <c:pt idx="0">
                  <c:v>Compact Car</c:v>
                </c:pt>
              </c:strCache>
            </c:strRef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Consideration!$B$8:$N$8</c:f>
              <c:strCache/>
            </c:strRef>
          </c:cat>
          <c:val>
            <c:numRef>
              <c:f>[0]!Sgmt_Sal_Cdata3</c:f>
              <c:numCache/>
            </c:numRef>
          </c:val>
          <c:smooth val="0"/>
        </c:ser>
        <c:ser>
          <c:idx val="3"/>
          <c:order val="3"/>
          <c:tx>
            <c:strRef>
              <c:f>[0]!Sgmt_Sal_Compare4</c:f>
              <c:strCache>
                <c:ptCount val="1"/>
                <c:pt idx="0">
                  <c:v>Midsize Crossover SUV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Consideration!$B$8:$N$8</c:f>
              <c:strCache/>
            </c:strRef>
          </c:cat>
          <c:val>
            <c:numRef>
              <c:f>[0]!Sgmt_Sal_Cdata4</c:f>
              <c:numCache/>
            </c:numRef>
          </c:val>
          <c:smooth val="0"/>
        </c:ser>
        <c:ser>
          <c:idx val="4"/>
          <c:order val="4"/>
          <c:tx>
            <c:strRef>
              <c:f>[0]!Sgmt_Sal_Compare5</c:f>
              <c:strCache>
                <c:ptCount val="1"/>
                <c:pt idx="0">
                  <c:v>Entry Luxury Car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Consideration!$B$8:$N$8</c:f>
              <c:strCache/>
            </c:strRef>
          </c:cat>
          <c:val>
            <c:numRef>
              <c:f>[0]!Sgmt_Sal_CData5</c:f>
              <c:numCache/>
            </c:numRef>
          </c:val>
          <c:smooth val="0"/>
        </c:ser>
        <c:ser>
          <c:idx val="5"/>
          <c:order val="5"/>
          <c:tx>
            <c:strRef>
              <c:f>[0]!Sgmt_Sal_Compare6</c:f>
              <c:strCache>
                <c:ptCount val="1"/>
                <c:pt idx="0">
                  <c:v>Entry Luxury SUV</c:v>
                </c:pt>
              </c:strCache>
            </c:strRef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Consideration!$B$8:$N$8</c:f>
              <c:strCache/>
            </c:strRef>
          </c:cat>
          <c:val>
            <c:numRef>
              <c:f>[0]!Sgmt_Sal_CData6</c:f>
              <c:numCache/>
            </c:numRef>
          </c:val>
          <c:smooth val="0"/>
        </c:ser>
        <c:marker val="1"/>
        <c:axId val="62669466"/>
        <c:axId val="27154283"/>
      </c:lineChart>
      <c:dateAx>
        <c:axId val="62669466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mmm-yy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7154283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27154283"/>
        <c:scaling>
          <c:orientation val="minMax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.0%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2669466"/>
        <c:crossesAt val="1"/>
        <c:crossBetween val="midCat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1"/>
          <c:order val="0"/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[0]!Sgmt_Sal_Rank_c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0"/>
          <c:order val="1"/>
          <c:spPr>
            <a:solidFill>
              <a:srgbClr val="3366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[0]!Sgmt_Sal_Rank_a</c:f>
              <c:strCache>
                <c:ptCount val="10"/>
                <c:pt idx="0">
                  <c:v>Compact Crossover SUV</c:v>
                </c:pt>
                <c:pt idx="1">
                  <c:v>Midsize Crossover SUV</c:v>
                </c:pt>
                <c:pt idx="2">
                  <c:v>Compact Car</c:v>
                </c:pt>
                <c:pt idx="3">
                  <c:v>Midsize Car</c:v>
                </c:pt>
                <c:pt idx="4">
                  <c:v>Entry Luxury SUV</c:v>
                </c:pt>
                <c:pt idx="5">
                  <c:v>Entry Luxury Car</c:v>
                </c:pt>
                <c:pt idx="6">
                  <c:v>Large Truck</c:v>
                </c:pt>
                <c:pt idx="7">
                  <c:v>Midrange Luxury SUV</c:v>
                </c:pt>
                <c:pt idx="8">
                  <c:v>Midsize Traditional SUV</c:v>
                </c:pt>
                <c:pt idx="9">
                  <c:v>Entry Sport Car</c:v>
                </c:pt>
              </c:strCache>
            </c:strRef>
          </c:cat>
          <c:val>
            <c:numRef>
              <c:f>[0]!Sgmt_Sal_Rank_b</c:f>
              <c:numCache>
                <c:ptCount val="10"/>
                <c:pt idx="0">
                  <c:v>0.1529</c:v>
                </c:pt>
                <c:pt idx="1">
                  <c:v>0.1165</c:v>
                </c:pt>
                <c:pt idx="2">
                  <c:v>0.116</c:v>
                </c:pt>
                <c:pt idx="3">
                  <c:v>0.0996</c:v>
                </c:pt>
                <c:pt idx="4">
                  <c:v>0.0864</c:v>
                </c:pt>
                <c:pt idx="5">
                  <c:v>0.085</c:v>
                </c:pt>
                <c:pt idx="6">
                  <c:v>0.0754</c:v>
                </c:pt>
                <c:pt idx="7">
                  <c:v>0.0665</c:v>
                </c:pt>
                <c:pt idx="8">
                  <c:v>0.0595</c:v>
                </c:pt>
                <c:pt idx="9">
                  <c:v>0.0518</c:v>
                </c:pt>
              </c:numCache>
            </c:numRef>
          </c:val>
        </c:ser>
        <c:overlap val="100"/>
        <c:gapWidth val="60"/>
        <c:axId val="2783916"/>
        <c:axId val="25055245"/>
      </c:barChart>
      <c:catAx>
        <c:axId val="2783916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5055245"/>
        <c:crosses val="autoZero"/>
        <c:auto val="1"/>
        <c:lblOffset val="100"/>
        <c:tickLblSkip val="1"/>
        <c:noMultiLvlLbl val="0"/>
      </c:catAx>
      <c:valAx>
        <c:axId val="25055245"/>
        <c:scaling>
          <c:orientation val="minMax"/>
        </c:scaling>
        <c:axPos val="t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.0%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783916"/>
        <c:crosses val="max"/>
        <c:crossBetween val="between"/>
        <c:dispUnits/>
      </c:valAx>
      <c:spPr>
        <a:noFill/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Relationship Id="rId3" Type="http://schemas.openxmlformats.org/officeDocument/2006/relationships/hyperlink" Target="http://www.edmunds.com/" TargetMode="External" /><Relationship Id="rId4" Type="http://schemas.openxmlformats.org/officeDocument/2006/relationships/hyperlink" Target="http://www.edmunds.com/" TargetMode="External" /><Relationship Id="rId5" Type="http://schemas.openxmlformats.org/officeDocument/2006/relationships/hyperlink" Target="http://www.edmunds.com/about/visitor-agreement.html" TargetMode="External" /><Relationship Id="rId6" Type="http://schemas.openxmlformats.org/officeDocument/2006/relationships/chart" Target="/xl/charts/chart2.xml" /><Relationship Id="rId7" Type="http://schemas.openxmlformats.org/officeDocument/2006/relationships/chart" Target="/xl/charts/chart3.xml" /><Relationship Id="rId8" Type="http://schemas.openxmlformats.org/officeDocument/2006/relationships/chart" Target="/xl/charts/chart4.xml" /><Relationship Id="rId9" Type="http://schemas.openxmlformats.org/officeDocument/2006/relationships/chart" Target="/xl/charts/chart5.xml" /><Relationship Id="rId10" Type="http://schemas.openxmlformats.org/officeDocument/2006/relationships/chart" Target="/xl/charts/chart6.xml" /><Relationship Id="rId11" Type="http://schemas.openxmlformats.org/officeDocument/2006/relationships/chart" Target="/xl/charts/chart7.xml" /><Relationship Id="rId12" Type="http://schemas.openxmlformats.org/officeDocument/2006/relationships/chart" Target="/xl/charts/chart8.xml" /><Relationship Id="rId13" Type="http://schemas.openxmlformats.org/officeDocument/2006/relationships/chart" Target="/xl/charts/chart9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0.2425</cdr:x>
      <cdr:y>0.87325</cdr:y>
    </cdr:from>
    <cdr:to>
      <cdr:x>0.4875</cdr:x>
      <cdr:y>0.98025</cdr:y>
    </cdr:to>
    <cdr:sp textlink="[1]!Make_Sal_Compare1">
      <cdr:nvSpPr>
        <cdr:cNvPr id="1" name="TextBox 1"/>
        <cdr:cNvSpPr txBox="1">
          <a:spLocks noChangeArrowheads="1"/>
        </cdr:cNvSpPr>
      </cdr:nvSpPr>
      <cdr:spPr>
        <a:xfrm>
          <a:off x="85725" y="0"/>
          <a:ext cx="952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ctr">
            <a:defRPr/>
          </a:pPr>
          <a:fld id="{0c885455-e8c9-4dc4-b672-f04d88602be3}" type="TxLink"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Honda</a:t>
          </a:fld>
        </a:p>
      </cdr:txBody>
    </cdr:sp>
  </cdr:relSizeAnchor>
  <cdr:relSizeAnchor xmlns:cdr="http://schemas.openxmlformats.org/drawingml/2006/chartDrawing">
    <cdr:from>
      <cdr:x>0.49125</cdr:x>
      <cdr:y>0.87325</cdr:y>
    </cdr:from>
    <cdr:to>
      <cdr:x>0.736</cdr:x>
      <cdr:y>0.98025</cdr:y>
    </cdr:to>
    <cdr:sp textlink="[1]!Make_Sal_Compare2">
      <cdr:nvSpPr>
        <cdr:cNvPr id="2" name="TextBox 1"/>
        <cdr:cNvSpPr txBox="1">
          <a:spLocks noChangeArrowheads="1"/>
        </cdr:cNvSpPr>
      </cdr:nvSpPr>
      <cdr:spPr>
        <a:xfrm>
          <a:off x="180975" y="0"/>
          <a:ext cx="952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ctr">
            <a:defRPr/>
          </a:pPr>
          <a:fld id="{eba9b6d7-57e1-468c-a805-a41584bfd469}" type="TxLink"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Volkswagen</a:t>
          </a:fld>
        </a:p>
      </cdr:txBody>
    </cdr:sp>
  </cdr:relSizeAnchor>
  <cdr:relSizeAnchor xmlns:cdr="http://schemas.openxmlformats.org/drawingml/2006/chartDrawing">
    <cdr:from>
      <cdr:x>0.73975</cdr:x>
      <cdr:y>0.87325</cdr:y>
    </cdr:from>
    <cdr:to>
      <cdr:x>0.98475</cdr:x>
      <cdr:y>0.98025</cdr:y>
    </cdr:to>
    <cdr:sp textlink="[1]!Make_Sal_Compare3">
      <cdr:nvSpPr>
        <cdr:cNvPr id="3" name="TextBox 1"/>
        <cdr:cNvSpPr txBox="1">
          <a:spLocks noChangeArrowheads="1"/>
        </cdr:cNvSpPr>
      </cdr:nvSpPr>
      <cdr:spPr>
        <a:xfrm>
          <a:off x="276225" y="0"/>
          <a:ext cx="952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ctr">
            <a:defRPr/>
          </a:pPr>
          <a:fld id="{6b412f49-7734-46b3-82d4-ff494943621a}" type="TxLink"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Ford</a:t>
          </a:fld>
        </a:p>
      </cdr:txBody>
    </cdr:sp>
  </cdr:relSizeAnchor>
  <cdr:relSizeAnchor xmlns:cdr="http://schemas.openxmlformats.org/drawingml/2006/chartDrawing">
    <cdr:from>
      <cdr:x>-0.004</cdr:x>
      <cdr:y>-0.00575</cdr:y>
    </cdr:from>
    <cdr:to>
      <cdr:x>1</cdr:x>
      <cdr:y>0.14025</cdr:y>
    </cdr:to>
    <cdr:sp textlink="[1]!Make_Sal_Title">
      <cdr:nvSpPr>
        <cdr:cNvPr id="4" name="TextBox 5"/>
        <cdr:cNvSpPr txBox="1">
          <a:spLocks noChangeArrowheads="1"/>
        </cdr:cNvSpPr>
      </cdr:nvSpPr>
      <cdr:spPr>
        <a:xfrm>
          <a:off x="0" y="0"/>
          <a:ext cx="3905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fld id="{d004eb98-5c8e-4e1d-990c-3bc0fbbbe7e8}" type="TxLink">
            <a:rPr lang="en-US" cap="none" sz="1200" b="0" i="0" u="none" baseline="0">
              <a:solidFill>
                <a:srgbClr val="000000"/>
              </a:solidFill>
            </a:rPr>
            <a:t>Make Consideration on Edmunds.com:
Aug 2015 vs. Aug 2016</a:t>
          </a:fld>
        </a:p>
      </cdr:txBody>
    </cdr:sp>
  </cdr:relSizeAnchor>
  <cdr:relSizeAnchor xmlns:cdr="http://schemas.openxmlformats.org/drawingml/2006/chartDrawing">
    <cdr:from>
      <cdr:x>-0.00775</cdr:x>
      <cdr:y>0.962</cdr:y>
    </cdr:from>
    <cdr:to>
      <cdr:x>1</cdr:x>
      <cdr:y>1</cdr:y>
    </cdr:to>
    <cdr:sp>
      <cdr:nvSpPr>
        <cdr:cNvPr id="5" name="TextBox 1"/>
        <cdr:cNvSpPr txBox="1">
          <a:spLocks noChangeArrowheads="1"/>
        </cdr:cNvSpPr>
      </cdr:nvSpPr>
      <cdr:spPr>
        <a:xfrm>
          <a:off x="0" y="0"/>
          <a:ext cx="390525" cy="0"/>
        </a:xfrm>
        <a:prstGeom prst="rect">
          <a:avLst/>
        </a:prstGeom>
        <a:gradFill rotWithShape="1">
          <a:gsLst>
            <a:gs pos="0">
              <a:srgbClr val="F2F6FA"/>
            </a:gs>
            <a:gs pos="100000">
              <a:srgbClr val="FFFFFF"/>
            </a:gs>
          </a:gsLst>
          <a:lin ang="0" scaled="1"/>
        </a:gradFill>
        <a:ln w="9525" cmpd="sng">
          <a:noFill/>
        </a:ln>
      </cdr:spPr>
      <cdr:txBody>
        <a:bodyPr vertOverflow="clip" wrap="square" lIns="0" tIns="45720" rIns="0" bIns="45720" anchor="ctr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Edmunds.com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© Edmunds.com, Inc.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133350</xdr:colOff>
      <xdr:row>29</xdr:row>
      <xdr:rowOff>142875</xdr:rowOff>
    </xdr:from>
    <xdr:to>
      <xdr:col>25</xdr:col>
      <xdr:colOff>514350</xdr:colOff>
      <xdr:row>30</xdr:row>
      <xdr:rowOff>152400</xdr:rowOff>
    </xdr:to>
    <xdr:grpSp>
      <xdr:nvGrpSpPr>
        <xdr:cNvPr id="1" name="Group 1002"/>
        <xdr:cNvGrpSpPr>
          <a:grpSpLocks/>
        </xdr:cNvGrpSpPr>
      </xdr:nvGrpSpPr>
      <xdr:grpSpPr>
        <a:xfrm>
          <a:off x="11487150" y="6010275"/>
          <a:ext cx="6248400" cy="200025"/>
          <a:chOff x="1140" y="631"/>
          <a:chExt cx="656" cy="21"/>
        </a:xfrm>
        <a:solidFill>
          <a:srgbClr val="FFFFFF"/>
        </a:solidFill>
      </xdr:grpSpPr>
      <xdr:grpSp>
        <xdr:nvGrpSpPr>
          <xdr:cNvPr id="2" name="Group 1001"/>
          <xdr:cNvGrpSpPr>
            <a:grpSpLocks/>
          </xdr:cNvGrpSpPr>
        </xdr:nvGrpSpPr>
        <xdr:grpSpPr>
          <a:xfrm>
            <a:off x="1182" y="631"/>
            <a:ext cx="162" cy="1"/>
            <a:chOff x="1140" y="1370"/>
            <a:chExt cx="656" cy="21"/>
          </a:xfrm>
          <a:solidFill>
            <a:srgbClr val="FFFFFF"/>
          </a:solidFill>
        </xdr:grpSpPr>
        <xdr:graphicFrame>
          <xdr:nvGraphicFramePr>
            <xdr:cNvPr id="3" name="Chart 19"/>
            <xdr:cNvGraphicFramePr/>
          </xdr:nvGraphicFramePr>
          <xdr:xfrm>
            <a:off x="1167" y="1371"/>
            <a:ext cx="162" cy="1"/>
          </xdr:xfrm>
          <a:graphic>
            <a:graphicData uri="http://schemas.openxmlformats.org/drawingml/2006/chart">
              <c:chart xmlns:c="http://schemas.openxmlformats.org/drawingml/2006/chart" r:id="rId1"/>
            </a:graphicData>
          </a:graphic>
        </xdr:graphicFrame>
        <xdr:pic>
          <xdr:nvPicPr>
            <xdr:cNvPr id="4" name="Picture 1" descr="AO_logo.jpg">
              <a:hlinkClick r:id="rId4"/>
            </xdr:cNvPr>
            <xdr:cNvPicPr preferRelativeResize="1">
              <a:picLocks noChangeAspect="1"/>
            </xdr:cNvPicPr>
          </xdr:nvPicPr>
          <xdr:blipFill>
            <a:blip r:embed="rId2"/>
            <a:stretch>
              <a:fillRect/>
            </a:stretch>
          </xdr:blipFill>
          <xdr:spPr>
            <a:xfrm>
              <a:off x="1151" y="1370"/>
              <a:ext cx="15" cy="0"/>
            </a:xfrm>
            <a:prstGeom prst="rect">
              <a:avLst/>
            </a:prstGeom>
            <a:noFill/>
            <a:ln w="9525" cmpd="sng">
              <a:noFill/>
            </a:ln>
          </xdr:spPr>
        </xdr:pic>
        <xdr:sp>
          <xdr:nvSpPr>
            <xdr:cNvPr id="5" name="TextBox 2">
              <a:hlinkClick r:id="rId5"/>
            </xdr:cNvPr>
            <xdr:cNvSpPr txBox="1">
              <a:spLocks noChangeArrowheads="1"/>
            </xdr:cNvSpPr>
          </xdr:nvSpPr>
          <xdr:spPr>
            <a:xfrm>
              <a:off x="1247" y="1370"/>
              <a:ext cx="153" cy="0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anchor="ctr"/>
            <a:p>
              <a:pPr algn="ctr">
                <a:defRPr/>
              </a:pPr>
              <a:r>
                <a:rPr lang="en-US" cap="none" sz="11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This data is provided subject to the terms of our </a:t>
              </a:r>
              <a:r>
                <a:rPr lang="en-US" cap="none" sz="1100" b="1" i="0" u="sng" baseline="0">
                  <a:solidFill>
                    <a:srgbClr val="333399"/>
                  </a:solidFill>
                  <a:latin typeface="Arial"/>
                  <a:ea typeface="Arial"/>
                  <a:cs typeface="Arial"/>
                </a:rPr>
                <a:t>Visitor Agreement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.</a:t>
              </a:r>
            </a:p>
          </xdr:txBody>
        </xdr:sp>
        <xdr:graphicFrame>
          <xdr:nvGraphicFramePr>
            <xdr:cNvPr id="6" name="Chart 3"/>
            <xdr:cNvGraphicFramePr/>
          </xdr:nvGraphicFramePr>
          <xdr:xfrm>
            <a:off x="1152" y="1370"/>
            <a:ext cx="152" cy="1"/>
          </xdr:xfrm>
          <a:graphic>
            <a:graphicData uri="http://schemas.openxmlformats.org/drawingml/2006/chart">
              <c:chart xmlns:c="http://schemas.openxmlformats.org/drawingml/2006/chart" r:id="rId6"/>
            </a:graphicData>
          </a:graphic>
        </xdr:graphicFrame>
        <xdr:graphicFrame>
          <xdr:nvGraphicFramePr>
            <xdr:cNvPr id="7" name="Chart 4"/>
            <xdr:cNvGraphicFramePr/>
          </xdr:nvGraphicFramePr>
          <xdr:xfrm>
            <a:off x="1167" y="1370"/>
            <a:ext cx="162" cy="1"/>
          </xdr:xfrm>
          <a:graphic>
            <a:graphicData uri="http://schemas.openxmlformats.org/drawingml/2006/chart">
              <c:chart xmlns:c="http://schemas.openxmlformats.org/drawingml/2006/chart" r:id="rId7"/>
            </a:graphicData>
          </a:graphic>
        </xdr:graphicFrame>
        <xdr:graphicFrame>
          <xdr:nvGraphicFramePr>
            <xdr:cNvPr id="8" name="Chart 5"/>
            <xdr:cNvGraphicFramePr/>
          </xdr:nvGraphicFramePr>
          <xdr:xfrm>
            <a:off x="1149" y="1370"/>
            <a:ext cx="114" cy="1"/>
          </xdr:xfrm>
          <a:graphic>
            <a:graphicData uri="http://schemas.openxmlformats.org/drawingml/2006/chart">
              <c:chart xmlns:c="http://schemas.openxmlformats.org/drawingml/2006/chart" r:id="rId8"/>
            </a:graphicData>
          </a:graphic>
        </xdr:graphicFrame>
        <xdr:graphicFrame>
          <xdr:nvGraphicFramePr>
            <xdr:cNvPr id="9" name="Chart 6"/>
            <xdr:cNvGraphicFramePr/>
          </xdr:nvGraphicFramePr>
          <xdr:xfrm>
            <a:off x="1152" y="1371"/>
            <a:ext cx="152" cy="1"/>
          </xdr:xfrm>
          <a:graphic>
            <a:graphicData uri="http://schemas.openxmlformats.org/drawingml/2006/chart">
              <c:chart xmlns:c="http://schemas.openxmlformats.org/drawingml/2006/chart" r:id="rId9"/>
            </a:graphicData>
          </a:graphic>
        </xdr:graphicFrame>
        <xdr:graphicFrame>
          <xdr:nvGraphicFramePr>
            <xdr:cNvPr id="10" name="Chart 8"/>
            <xdr:cNvGraphicFramePr/>
          </xdr:nvGraphicFramePr>
          <xdr:xfrm>
            <a:off x="1149" y="1371"/>
            <a:ext cx="114" cy="1"/>
          </xdr:xfrm>
          <a:graphic>
            <a:graphicData uri="http://schemas.openxmlformats.org/drawingml/2006/chart">
              <c:chart xmlns:c="http://schemas.openxmlformats.org/drawingml/2006/chart" r:id="rId10"/>
            </a:graphicData>
          </a:graphic>
        </xdr:graphicFrame>
        <xdr:graphicFrame>
          <xdr:nvGraphicFramePr>
            <xdr:cNvPr id="11" name="Chart 13"/>
            <xdr:cNvGraphicFramePr/>
          </xdr:nvGraphicFramePr>
          <xdr:xfrm>
            <a:off x="1167" y="1370"/>
            <a:ext cx="162" cy="0"/>
          </xdr:xfrm>
          <a:graphic>
            <a:graphicData uri="http://schemas.openxmlformats.org/drawingml/2006/chart">
              <c:chart xmlns:c="http://schemas.openxmlformats.org/drawingml/2006/chart" r:id="rId11"/>
            </a:graphicData>
          </a:graphic>
        </xdr:graphicFrame>
        <xdr:graphicFrame>
          <xdr:nvGraphicFramePr>
            <xdr:cNvPr id="12" name="Chart 14"/>
            <xdr:cNvGraphicFramePr/>
          </xdr:nvGraphicFramePr>
          <xdr:xfrm>
            <a:off x="1152" y="1370"/>
            <a:ext cx="152" cy="0"/>
          </xdr:xfrm>
          <a:graphic>
            <a:graphicData uri="http://schemas.openxmlformats.org/drawingml/2006/chart">
              <c:chart xmlns:c="http://schemas.openxmlformats.org/drawingml/2006/chart" r:id="rId12"/>
            </a:graphicData>
          </a:graphic>
        </xdr:graphicFrame>
        <xdr:graphicFrame>
          <xdr:nvGraphicFramePr>
            <xdr:cNvPr id="13" name="Chart 15"/>
            <xdr:cNvGraphicFramePr/>
          </xdr:nvGraphicFramePr>
          <xdr:xfrm>
            <a:off x="1149" y="1370"/>
            <a:ext cx="114" cy="0"/>
          </xdr:xfrm>
          <a:graphic>
            <a:graphicData uri="http://schemas.openxmlformats.org/drawingml/2006/chart">
              <c:chart xmlns:c="http://schemas.openxmlformats.org/drawingml/2006/chart" r:id="rId13"/>
            </a:graphicData>
          </a:graphic>
        </xdr:graphicFrame>
        <xdr:sp>
          <xdr:nvSpPr>
            <xdr:cNvPr id="14" name="TextBox 18"/>
            <xdr:cNvSpPr txBox="1">
              <a:spLocks noChangeArrowheads="1"/>
            </xdr:cNvSpPr>
          </xdr:nvSpPr>
          <xdr:spPr>
            <a:xfrm>
              <a:off x="1149" y="1370"/>
              <a:ext cx="24" cy="0"/>
            </a:xfrm>
            <a:prstGeom prst="rect">
              <a:avLst/>
            </a:prstGeom>
            <a:gradFill rotWithShape="1">
              <a:gsLst>
                <a:gs pos="0">
                  <a:srgbClr val="F2F2F2"/>
                </a:gs>
                <a:gs pos="50000">
                  <a:srgbClr val="F2F2F2"/>
                </a:gs>
              </a:gsLst>
              <a:lin ang="5400000" scaled="1"/>
            </a:gra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100" b="1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Select</a:t>
              </a:r>
              <a:r>
                <a:rPr lang="en-US" cap="none" sz="1100" b="1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 month:                      Number of Top Segments:        Order by</a:t>
              </a:r>
              <a:r>
                <a:rPr lang="en-US" cap="none" sz="1100" b="1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:</a:t>
              </a:r>
            </a:p>
          </xdr:txBody>
        </xdr:sp>
        <xdr:sp>
          <xdr:nvSpPr>
            <xdr:cNvPr id="15" name="TextBox 22"/>
            <xdr:cNvSpPr txBox="1">
              <a:spLocks noChangeArrowheads="1"/>
            </xdr:cNvSpPr>
          </xdr:nvSpPr>
          <xdr:spPr>
            <a:xfrm>
              <a:off x="1149" y="1371"/>
              <a:ext cx="24" cy="0"/>
            </a:xfrm>
            <a:prstGeom prst="rect">
              <a:avLst/>
            </a:prstGeom>
            <a:gradFill rotWithShape="1">
              <a:gsLst>
                <a:gs pos="0">
                  <a:srgbClr val="F2F2F2"/>
                </a:gs>
                <a:gs pos="50000">
                  <a:srgbClr val="F2F2F2"/>
                </a:gs>
              </a:gsLst>
              <a:lin ang="5400000" scaled="1"/>
            </a:gra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100" b="1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Select</a:t>
              </a:r>
              <a:r>
                <a:rPr lang="en-US" cap="none" sz="1100" b="1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 month:                      Number of Top Makes:              Order by:</a:t>
              </a:r>
            </a:p>
          </xdr:txBody>
        </xdr:sp>
        <xdr:sp>
          <xdr:nvSpPr>
            <xdr:cNvPr id="16" name="TextBox 24"/>
            <xdr:cNvSpPr txBox="1">
              <a:spLocks noChangeArrowheads="1"/>
            </xdr:cNvSpPr>
          </xdr:nvSpPr>
          <xdr:spPr>
            <a:xfrm>
              <a:off x="1149" y="1371"/>
              <a:ext cx="24" cy="0"/>
            </a:xfrm>
            <a:prstGeom prst="rect">
              <a:avLst/>
            </a:prstGeom>
            <a:gradFill rotWithShape="1">
              <a:gsLst>
                <a:gs pos="0">
                  <a:srgbClr val="F2F2F2"/>
                </a:gs>
                <a:gs pos="50000">
                  <a:srgbClr val="F2F2F2"/>
                </a:gs>
              </a:gsLst>
              <a:lin ang="5400000" scaled="1"/>
            </a:gra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100" b="1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Select</a:t>
              </a:r>
              <a:r>
                <a:rPr lang="en-US" cap="none" sz="1100" b="1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 month:                 Number of Top Manufacturers:    Order by: </a:t>
              </a:r>
            </a:p>
          </xdr:txBody>
        </xdr:sp>
        <xdr:grpSp>
          <xdr:nvGrpSpPr>
            <xdr:cNvPr id="17" name="Group 46"/>
            <xdr:cNvGrpSpPr>
              <a:grpSpLocks/>
            </xdr:cNvGrpSpPr>
          </xdr:nvGrpSpPr>
          <xdr:grpSpPr>
            <a:xfrm>
              <a:off x="1167" y="1371"/>
              <a:ext cx="12" cy="1"/>
              <a:chOff x="10558746" y="-19381"/>
              <a:chExt cx="6331017" cy="10755776"/>
            </a:xfrm>
            <a:solidFill>
              <a:srgbClr val="FFFFFF"/>
            </a:solidFill>
          </xdr:grpSpPr>
          <xdr:sp>
            <xdr:nvSpPr>
              <xdr:cNvPr id="18" name="TextBox 9"/>
              <xdr:cNvSpPr txBox="1">
                <a:spLocks noChangeArrowheads="1"/>
              </xdr:cNvSpPr>
            </xdr:nvSpPr>
            <xdr:spPr>
              <a:xfrm>
                <a:off x="10558746" y="-19381"/>
                <a:ext cx="6331017" cy="10755776"/>
              </a:xfrm>
              <a:prstGeom prst="rect">
                <a:avLst/>
              </a:prstGeom>
              <a:gradFill rotWithShape="1">
                <a:gsLst>
                  <a:gs pos="0">
                    <a:srgbClr val="F2F2F2"/>
                  </a:gs>
                  <a:gs pos="50000">
                    <a:srgbClr val="F2F2F2"/>
                  </a:gs>
                </a:gsLst>
                <a:lin ang="5400000" scaled="1"/>
              </a:gra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Select</a:t>
                </a: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manufacturers to compare:</a:t>
                </a:r>
              </a:p>
            </xdr:txBody>
          </xdr:sp>
          <xdr:grpSp>
            <xdr:nvGrpSpPr>
              <xdr:cNvPr id="19" name="Group 31"/>
              <xdr:cNvGrpSpPr>
                <a:grpSpLocks/>
              </xdr:cNvGrpSpPr>
            </xdr:nvGrpSpPr>
            <xdr:grpSpPr>
              <a:xfrm>
                <a:off x="10596732" y="9773753"/>
                <a:ext cx="6226555" cy="0"/>
                <a:chOff x="10582994" y="9763165"/>
                <a:chExt cx="6239152" cy="17"/>
              </a:xfrm>
              <a:solidFill>
                <a:srgbClr val="FFFFFF"/>
              </a:solidFill>
            </xdr:grpSpPr>
            <xdr:sp>
              <xdr:nvSpPr>
                <xdr:cNvPr id="20" name="Straight Connector 25"/>
                <xdr:cNvSpPr>
                  <a:spLocks/>
                </xdr:cNvSpPr>
              </xdr:nvSpPr>
              <xdr:spPr>
                <a:xfrm>
                  <a:off x="10582994" y="9763165"/>
                  <a:ext cx="998264" cy="0"/>
                </a:xfrm>
                <a:prstGeom prst="line">
                  <a:avLst/>
                </a:prstGeom>
                <a:noFill/>
                <a:ln w="38100" cmpd="sng">
                  <a:solidFill>
                    <a:srgbClr val="336699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Calibri"/>
                      <a:ea typeface="Calibri"/>
                      <a:cs typeface="Calibri"/>
                    </a:rPr>
                    <a:t/>
                  </a:r>
                </a:p>
              </xdr:txBody>
            </xdr:sp>
            <xdr:sp>
              <xdr:nvSpPr>
                <xdr:cNvPr id="21" name="Straight Connector 26"/>
                <xdr:cNvSpPr>
                  <a:spLocks/>
                </xdr:cNvSpPr>
              </xdr:nvSpPr>
              <xdr:spPr>
                <a:xfrm>
                  <a:off x="13730646" y="9763165"/>
                  <a:ext cx="1007623" cy="0"/>
                </a:xfrm>
                <a:prstGeom prst="line">
                  <a:avLst/>
                </a:prstGeom>
                <a:noFill/>
                <a:ln w="38100" cmpd="sng">
                  <a:solidFill>
                    <a:srgbClr val="3399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Calibri"/>
                      <a:ea typeface="Calibri"/>
                      <a:cs typeface="Calibri"/>
                    </a:rPr>
                    <a:t/>
                  </a:r>
                </a:p>
              </xdr:txBody>
            </xdr:sp>
            <xdr:sp>
              <xdr:nvSpPr>
                <xdr:cNvPr id="22" name="Straight Connector 27"/>
                <xdr:cNvSpPr>
                  <a:spLocks/>
                </xdr:cNvSpPr>
              </xdr:nvSpPr>
              <xdr:spPr>
                <a:xfrm>
                  <a:off x="15823882" y="9763165"/>
                  <a:ext cx="998264" cy="0"/>
                </a:xfrm>
                <a:prstGeom prst="line">
                  <a:avLst/>
                </a:prstGeom>
                <a:noFill/>
                <a:ln w="38100" cmpd="sng">
                  <a:solidFill>
                    <a:srgbClr val="99CCFF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Calibri"/>
                      <a:ea typeface="Calibri"/>
                      <a:cs typeface="Calibri"/>
                    </a:rPr>
                    <a:t/>
                  </a:r>
                </a:p>
              </xdr:txBody>
            </xdr:sp>
            <xdr:sp>
              <xdr:nvSpPr>
                <xdr:cNvPr id="23" name="Straight Connector 28"/>
                <xdr:cNvSpPr>
                  <a:spLocks/>
                </xdr:cNvSpPr>
              </xdr:nvSpPr>
              <xdr:spPr>
                <a:xfrm>
                  <a:off x="14786623" y="9763165"/>
                  <a:ext cx="998264" cy="0"/>
                </a:xfrm>
                <a:prstGeom prst="line">
                  <a:avLst/>
                </a:prstGeom>
                <a:noFill/>
                <a:ln w="38100" cmpd="sng">
                  <a:solidFill>
                    <a:srgbClr val="FFCC33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Calibri"/>
                      <a:ea typeface="Calibri"/>
                      <a:cs typeface="Calibri"/>
                    </a:rPr>
                    <a:t/>
                  </a:r>
                </a:p>
              </xdr:txBody>
            </xdr:sp>
            <xdr:sp>
              <xdr:nvSpPr>
                <xdr:cNvPr id="24" name="Straight Connector 29"/>
                <xdr:cNvSpPr>
                  <a:spLocks/>
                </xdr:cNvSpPr>
              </xdr:nvSpPr>
              <xdr:spPr>
                <a:xfrm>
                  <a:off x="12674670" y="9763165"/>
                  <a:ext cx="1007623" cy="0"/>
                </a:xfrm>
                <a:prstGeom prst="line">
                  <a:avLst/>
                </a:prstGeom>
                <a:noFill/>
                <a:ln w="38100" cmpd="sng">
                  <a:solidFill>
                    <a:srgbClr val="555555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Calibri"/>
                      <a:ea typeface="Calibri"/>
                      <a:cs typeface="Calibri"/>
                    </a:rPr>
                    <a:t/>
                  </a:r>
                </a:p>
              </xdr:txBody>
            </xdr:sp>
            <xdr:sp>
              <xdr:nvSpPr>
                <xdr:cNvPr id="25" name="Straight Connector 30"/>
                <xdr:cNvSpPr>
                  <a:spLocks/>
                </xdr:cNvSpPr>
              </xdr:nvSpPr>
              <xdr:spPr>
                <a:xfrm>
                  <a:off x="11620253" y="9763165"/>
                  <a:ext cx="1007623" cy="0"/>
                </a:xfrm>
                <a:prstGeom prst="line">
                  <a:avLst/>
                </a:prstGeom>
                <a:noFill/>
                <a:ln w="38100" cmpd="sng">
                  <a:solidFill>
                    <a:srgbClr val="BF2F37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Calibri"/>
                      <a:ea typeface="Calibri"/>
                      <a:cs typeface="Calibri"/>
                    </a:rPr>
                    <a:t/>
                  </a:r>
                </a:p>
              </xdr:txBody>
            </xdr:sp>
          </xdr:grpSp>
        </xdr:grpSp>
        <xdr:grpSp>
          <xdr:nvGrpSpPr>
            <xdr:cNvPr id="26" name="Group 47"/>
            <xdr:cNvGrpSpPr>
              <a:grpSpLocks/>
            </xdr:cNvGrpSpPr>
          </xdr:nvGrpSpPr>
          <xdr:grpSpPr>
            <a:xfrm>
              <a:off x="1170" y="1371"/>
              <a:ext cx="15" cy="1"/>
              <a:chOff x="10596711" y="5511870"/>
              <a:chExt cx="6331017" cy="548150"/>
            </a:xfrm>
            <a:solidFill>
              <a:srgbClr val="FFFFFF"/>
            </a:solidFill>
          </xdr:grpSpPr>
          <xdr:sp>
            <xdr:nvSpPr>
              <xdr:cNvPr id="27" name="TextBox 20"/>
              <xdr:cNvSpPr txBox="1">
                <a:spLocks noChangeArrowheads="1"/>
              </xdr:cNvSpPr>
            </xdr:nvSpPr>
            <xdr:spPr>
              <a:xfrm>
                <a:off x="10596711" y="5511870"/>
                <a:ext cx="6331017" cy="548150"/>
              </a:xfrm>
              <a:prstGeom prst="rect">
                <a:avLst/>
              </a:prstGeom>
              <a:gradFill rotWithShape="1">
                <a:gsLst>
                  <a:gs pos="0">
                    <a:srgbClr val="F2F2F2"/>
                  </a:gs>
                  <a:gs pos="50000">
                    <a:srgbClr val="F2F2F2"/>
                  </a:gs>
                </a:gsLst>
                <a:lin ang="5400000" scaled="1"/>
              </a:gra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Slect</a:t>
                </a: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makes to compare:</a:t>
                </a:r>
              </a:p>
            </xdr:txBody>
          </xdr:sp>
          <xdr:grpSp>
            <xdr:nvGrpSpPr>
              <xdr:cNvPr id="28" name="Group 32"/>
              <xdr:cNvGrpSpPr>
                <a:grpSpLocks/>
              </xdr:cNvGrpSpPr>
            </xdr:nvGrpSpPr>
            <xdr:grpSpPr>
              <a:xfrm>
                <a:off x="10628366" y="5995749"/>
                <a:ext cx="6221807" cy="0"/>
                <a:chOff x="10607386" y="704850"/>
                <a:chExt cx="6234194" cy="0"/>
              </a:xfrm>
              <a:solidFill>
                <a:srgbClr val="FFFFFF"/>
              </a:solidFill>
            </xdr:grpSpPr>
            <xdr:sp>
              <xdr:nvSpPr>
                <xdr:cNvPr id="29" name="Straight Connector 33"/>
                <xdr:cNvSpPr>
                  <a:spLocks/>
                </xdr:cNvSpPr>
              </xdr:nvSpPr>
              <xdr:spPr>
                <a:xfrm>
                  <a:off x="10607386" y="704850"/>
                  <a:ext cx="1008381" cy="0"/>
                </a:xfrm>
                <a:prstGeom prst="line">
                  <a:avLst/>
                </a:prstGeom>
                <a:noFill/>
                <a:ln w="38100" cmpd="sng">
                  <a:solidFill>
                    <a:srgbClr val="336699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Calibri"/>
                      <a:ea typeface="Calibri"/>
                      <a:cs typeface="Calibri"/>
                    </a:rPr>
                    <a:t/>
                  </a:r>
                </a:p>
              </xdr:txBody>
            </xdr:sp>
            <xdr:sp>
              <xdr:nvSpPr>
                <xdr:cNvPr id="30" name="Straight Connector 34"/>
                <xdr:cNvSpPr>
                  <a:spLocks/>
                </xdr:cNvSpPr>
              </xdr:nvSpPr>
              <xdr:spPr>
                <a:xfrm>
                  <a:off x="13743186" y="704850"/>
                  <a:ext cx="999030" cy="0"/>
                </a:xfrm>
                <a:prstGeom prst="line">
                  <a:avLst/>
                </a:prstGeom>
                <a:noFill/>
                <a:ln w="38100" cmpd="sng">
                  <a:solidFill>
                    <a:srgbClr val="3399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Calibri"/>
                      <a:ea typeface="Calibri"/>
                      <a:cs typeface="Calibri"/>
                    </a:rPr>
                    <a:t/>
                  </a:r>
                </a:p>
              </xdr:txBody>
            </xdr:sp>
            <xdr:sp>
              <xdr:nvSpPr>
                <xdr:cNvPr id="31" name="Straight Connector 35"/>
                <xdr:cNvSpPr>
                  <a:spLocks/>
                </xdr:cNvSpPr>
              </xdr:nvSpPr>
              <xdr:spPr>
                <a:xfrm>
                  <a:off x="15836316" y="704850"/>
                  <a:ext cx="1008381" cy="0"/>
                </a:xfrm>
                <a:prstGeom prst="line">
                  <a:avLst/>
                </a:prstGeom>
                <a:noFill/>
                <a:ln w="38100" cmpd="sng">
                  <a:solidFill>
                    <a:srgbClr val="99CCFF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Calibri"/>
                      <a:ea typeface="Calibri"/>
                      <a:cs typeface="Calibri"/>
                    </a:rPr>
                    <a:t/>
                  </a:r>
                </a:p>
              </xdr:txBody>
            </xdr:sp>
            <xdr:sp>
              <xdr:nvSpPr>
                <xdr:cNvPr id="32" name="Straight Connector 36"/>
                <xdr:cNvSpPr>
                  <a:spLocks/>
                </xdr:cNvSpPr>
              </xdr:nvSpPr>
              <xdr:spPr>
                <a:xfrm>
                  <a:off x="14798323" y="704850"/>
                  <a:ext cx="999030" cy="0"/>
                </a:xfrm>
                <a:prstGeom prst="line">
                  <a:avLst/>
                </a:prstGeom>
                <a:noFill/>
                <a:ln w="38100" cmpd="sng">
                  <a:solidFill>
                    <a:srgbClr val="FFCC33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Calibri"/>
                      <a:ea typeface="Calibri"/>
                      <a:cs typeface="Calibri"/>
                    </a:rPr>
                    <a:t/>
                  </a:r>
                </a:p>
              </xdr:txBody>
            </xdr:sp>
            <xdr:sp>
              <xdr:nvSpPr>
                <xdr:cNvPr id="33" name="Straight Connector 37"/>
                <xdr:cNvSpPr>
                  <a:spLocks/>
                </xdr:cNvSpPr>
              </xdr:nvSpPr>
              <xdr:spPr>
                <a:xfrm>
                  <a:off x="12697400" y="704850"/>
                  <a:ext cx="999030" cy="0"/>
                </a:xfrm>
                <a:prstGeom prst="line">
                  <a:avLst/>
                </a:prstGeom>
                <a:noFill/>
                <a:ln w="38100" cmpd="sng">
                  <a:solidFill>
                    <a:srgbClr val="555555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Calibri"/>
                      <a:ea typeface="Calibri"/>
                      <a:cs typeface="Calibri"/>
                    </a:rPr>
                    <a:t/>
                  </a:r>
                </a:p>
              </xdr:txBody>
            </xdr:sp>
            <xdr:sp>
              <xdr:nvSpPr>
                <xdr:cNvPr id="34" name="Straight Connector 38"/>
                <xdr:cNvSpPr>
                  <a:spLocks/>
                </xdr:cNvSpPr>
              </xdr:nvSpPr>
              <xdr:spPr>
                <a:xfrm>
                  <a:off x="11640704" y="704850"/>
                  <a:ext cx="1008381" cy="0"/>
                </a:xfrm>
                <a:prstGeom prst="line">
                  <a:avLst/>
                </a:prstGeom>
                <a:noFill/>
                <a:ln w="38100" cmpd="sng">
                  <a:solidFill>
                    <a:srgbClr val="BF2F37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Calibri"/>
                      <a:ea typeface="Calibri"/>
                      <a:cs typeface="Calibri"/>
                    </a:rPr>
                    <a:t/>
                  </a:r>
                </a:p>
              </xdr:txBody>
            </xdr:sp>
          </xdr:grpSp>
        </xdr:grpSp>
        <xdr:grpSp>
          <xdr:nvGrpSpPr>
            <xdr:cNvPr id="35" name="Group 48"/>
            <xdr:cNvGrpSpPr>
              <a:grpSpLocks/>
            </xdr:cNvGrpSpPr>
          </xdr:nvGrpSpPr>
          <xdr:grpSpPr>
            <a:xfrm>
              <a:off x="1167" y="1371"/>
              <a:ext cx="12" cy="0"/>
              <a:chOff x="10554566" y="12902995"/>
              <a:chExt cx="6344689" cy="697839"/>
            </a:xfrm>
            <a:solidFill>
              <a:srgbClr val="FFFFFF"/>
            </a:solidFill>
          </xdr:grpSpPr>
          <xdr:sp>
            <xdr:nvSpPr>
              <xdr:cNvPr id="36" name="TextBox 21"/>
              <xdr:cNvSpPr txBox="1">
                <a:spLocks noChangeArrowheads="1"/>
              </xdr:cNvSpPr>
            </xdr:nvSpPr>
            <xdr:spPr>
              <a:xfrm>
                <a:off x="10554566" y="12902995"/>
                <a:ext cx="6344689" cy="697839"/>
              </a:xfrm>
              <a:prstGeom prst="rect">
                <a:avLst/>
              </a:prstGeom>
              <a:gradFill rotWithShape="1">
                <a:gsLst>
                  <a:gs pos="0">
                    <a:srgbClr val="F2F2F2"/>
                  </a:gs>
                  <a:gs pos="50000">
                    <a:srgbClr val="F2F2F2"/>
                  </a:gs>
                </a:gsLst>
                <a:lin ang="5400000" scaled="1"/>
              </a:gra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Select</a:t>
                </a: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segments to compare:</a:t>
                </a:r>
              </a:p>
            </xdr:txBody>
          </xdr:sp>
          <xdr:grpSp>
            <xdr:nvGrpSpPr>
              <xdr:cNvPr id="37" name="Group 39"/>
              <xdr:cNvGrpSpPr>
                <a:grpSpLocks/>
              </xdr:cNvGrpSpPr>
            </xdr:nvGrpSpPr>
            <xdr:grpSpPr>
              <a:xfrm>
                <a:off x="10603737" y="13516919"/>
                <a:ext cx="6233657" cy="0"/>
                <a:chOff x="10607386" y="704850"/>
                <a:chExt cx="6234194" cy="0"/>
              </a:xfrm>
              <a:solidFill>
                <a:srgbClr val="FFFFFF"/>
              </a:solidFill>
            </xdr:grpSpPr>
            <xdr:sp>
              <xdr:nvSpPr>
                <xdr:cNvPr id="38" name="Straight Connector 40"/>
                <xdr:cNvSpPr>
                  <a:spLocks/>
                </xdr:cNvSpPr>
              </xdr:nvSpPr>
              <xdr:spPr>
                <a:xfrm>
                  <a:off x="10607386" y="704850"/>
                  <a:ext cx="1008381" cy="0"/>
                </a:xfrm>
                <a:prstGeom prst="line">
                  <a:avLst/>
                </a:prstGeom>
                <a:noFill/>
                <a:ln w="38100" cmpd="sng">
                  <a:solidFill>
                    <a:srgbClr val="336699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Calibri"/>
                      <a:ea typeface="Calibri"/>
                      <a:cs typeface="Calibri"/>
                    </a:rPr>
                    <a:t/>
                  </a:r>
                </a:p>
              </xdr:txBody>
            </xdr:sp>
            <xdr:sp>
              <xdr:nvSpPr>
                <xdr:cNvPr id="39" name="Straight Connector 41"/>
                <xdr:cNvSpPr>
                  <a:spLocks/>
                </xdr:cNvSpPr>
              </xdr:nvSpPr>
              <xdr:spPr>
                <a:xfrm>
                  <a:off x="13744744" y="704850"/>
                  <a:ext cx="999030" cy="0"/>
                </a:xfrm>
                <a:prstGeom prst="line">
                  <a:avLst/>
                </a:prstGeom>
                <a:noFill/>
                <a:ln w="38100" cmpd="sng">
                  <a:solidFill>
                    <a:srgbClr val="3399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Calibri"/>
                      <a:ea typeface="Calibri"/>
                      <a:cs typeface="Calibri"/>
                    </a:rPr>
                    <a:t/>
                  </a:r>
                </a:p>
              </xdr:txBody>
            </xdr:sp>
            <xdr:sp>
              <xdr:nvSpPr>
                <xdr:cNvPr id="40" name="Straight Connector 42"/>
                <xdr:cNvSpPr>
                  <a:spLocks/>
                </xdr:cNvSpPr>
              </xdr:nvSpPr>
              <xdr:spPr>
                <a:xfrm>
                  <a:off x="15836316" y="704850"/>
                  <a:ext cx="1008381" cy="0"/>
                </a:xfrm>
                <a:prstGeom prst="line">
                  <a:avLst/>
                </a:prstGeom>
                <a:noFill/>
                <a:ln w="38100" cmpd="sng">
                  <a:solidFill>
                    <a:srgbClr val="99CCFF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Calibri"/>
                      <a:ea typeface="Calibri"/>
                      <a:cs typeface="Calibri"/>
                    </a:rPr>
                    <a:t/>
                  </a:r>
                </a:p>
              </xdr:txBody>
            </xdr:sp>
            <xdr:sp>
              <xdr:nvSpPr>
                <xdr:cNvPr id="41" name="Straight Connector 43"/>
                <xdr:cNvSpPr>
                  <a:spLocks/>
                </xdr:cNvSpPr>
              </xdr:nvSpPr>
              <xdr:spPr>
                <a:xfrm>
                  <a:off x="14799881" y="704850"/>
                  <a:ext cx="999030" cy="0"/>
                </a:xfrm>
                <a:prstGeom prst="line">
                  <a:avLst/>
                </a:prstGeom>
                <a:noFill/>
                <a:ln w="38100" cmpd="sng">
                  <a:solidFill>
                    <a:srgbClr val="FFCC33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Calibri"/>
                      <a:ea typeface="Calibri"/>
                      <a:cs typeface="Calibri"/>
                    </a:rPr>
                    <a:t/>
                  </a:r>
                </a:p>
              </xdr:txBody>
            </xdr:sp>
            <xdr:sp>
              <xdr:nvSpPr>
                <xdr:cNvPr id="42" name="Straight Connector 44"/>
                <xdr:cNvSpPr>
                  <a:spLocks/>
                </xdr:cNvSpPr>
              </xdr:nvSpPr>
              <xdr:spPr>
                <a:xfrm>
                  <a:off x="12697400" y="704850"/>
                  <a:ext cx="999030" cy="0"/>
                </a:xfrm>
                <a:prstGeom prst="line">
                  <a:avLst/>
                </a:prstGeom>
                <a:noFill/>
                <a:ln w="38100" cmpd="sng">
                  <a:solidFill>
                    <a:srgbClr val="555555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Calibri"/>
                      <a:ea typeface="Calibri"/>
                      <a:cs typeface="Calibri"/>
                    </a:rPr>
                    <a:t/>
                  </a:r>
                </a:p>
              </xdr:txBody>
            </xdr:sp>
            <xdr:sp>
              <xdr:nvSpPr>
                <xdr:cNvPr id="43" name="Straight Connector 45"/>
                <xdr:cNvSpPr>
                  <a:spLocks/>
                </xdr:cNvSpPr>
              </xdr:nvSpPr>
              <xdr:spPr>
                <a:xfrm>
                  <a:off x="11642262" y="704850"/>
                  <a:ext cx="1008381" cy="0"/>
                </a:xfrm>
                <a:prstGeom prst="line">
                  <a:avLst/>
                </a:prstGeom>
                <a:noFill/>
                <a:ln w="38100" cmpd="sng">
                  <a:solidFill>
                    <a:srgbClr val="BF2F37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Calibri"/>
                      <a:ea typeface="Calibri"/>
                      <a:cs typeface="Calibri"/>
                    </a:rPr>
                    <a:t/>
                  </a:r>
                </a:p>
              </xdr:txBody>
            </xdr:sp>
          </xdr:grpSp>
        </xdr:grpSp>
        <xdr:grpSp>
          <xdr:nvGrpSpPr>
            <xdr:cNvPr id="44" name="Group 42"/>
            <xdr:cNvGrpSpPr>
              <a:grpSpLocks/>
            </xdr:cNvGrpSpPr>
          </xdr:nvGrpSpPr>
          <xdr:grpSpPr>
            <a:xfrm>
              <a:off x="1182" y="1371"/>
              <a:ext cx="162" cy="1"/>
              <a:chOff x="1112" y="50"/>
              <a:chExt cx="656" cy="21"/>
            </a:xfrm>
            <a:solidFill>
              <a:srgbClr val="FFFFFF"/>
            </a:solidFill>
          </xdr:grpSpPr>
        </xdr:grpSp>
        <xdr:grpSp>
          <xdr:nvGrpSpPr>
            <xdr:cNvPr id="51" name="Group 28"/>
            <xdr:cNvGrpSpPr>
              <a:grpSpLocks/>
            </xdr:cNvGrpSpPr>
          </xdr:nvGrpSpPr>
          <xdr:grpSpPr>
            <a:xfrm>
              <a:off x="1182" y="1371"/>
              <a:ext cx="162" cy="1"/>
              <a:chOff x="1112" y="604"/>
              <a:chExt cx="656" cy="21"/>
            </a:xfrm>
            <a:solidFill>
              <a:srgbClr val="FFFFFF"/>
            </a:solidFill>
          </xdr:grpSpPr>
        </xdr:grpSp>
        <xdr:grpSp>
          <xdr:nvGrpSpPr>
            <xdr:cNvPr id="58" name="Group 44"/>
            <xdr:cNvGrpSpPr>
              <a:grpSpLocks/>
            </xdr:cNvGrpSpPr>
          </xdr:nvGrpSpPr>
          <xdr:grpSpPr>
            <a:xfrm>
              <a:off x="1182" y="1370"/>
              <a:ext cx="162" cy="1"/>
              <a:chOff x="1112" y="1394"/>
              <a:chExt cx="656" cy="21"/>
            </a:xfrm>
            <a:solidFill>
              <a:srgbClr val="FFFFFF"/>
            </a:solidFill>
          </xdr:grpSpPr>
        </xdr:grpSp>
        <xdr:grpSp>
          <xdr:nvGrpSpPr>
            <xdr:cNvPr id="65" name="Group 64"/>
            <xdr:cNvGrpSpPr>
              <a:grpSpLocks/>
            </xdr:cNvGrpSpPr>
          </xdr:nvGrpSpPr>
          <xdr:grpSpPr>
            <a:xfrm>
              <a:off x="1176" y="1371"/>
              <a:ext cx="141" cy="1"/>
              <a:chOff x="1806" y="54"/>
              <a:chExt cx="483" cy="21"/>
            </a:xfrm>
            <a:solidFill>
              <a:srgbClr val="FFFFFF"/>
            </a:solidFill>
          </xdr:grpSpPr>
        </xdr:grpSp>
        <xdr:grpSp>
          <xdr:nvGrpSpPr>
            <xdr:cNvPr id="69" name="Group 65"/>
            <xdr:cNvGrpSpPr>
              <a:grpSpLocks/>
            </xdr:cNvGrpSpPr>
          </xdr:nvGrpSpPr>
          <xdr:grpSpPr>
            <a:xfrm>
              <a:off x="1176" y="1371"/>
              <a:ext cx="141" cy="1"/>
              <a:chOff x="1806" y="604"/>
              <a:chExt cx="483" cy="21"/>
            </a:xfrm>
            <a:solidFill>
              <a:srgbClr val="FFFFFF"/>
            </a:solidFill>
          </xdr:grpSpPr>
        </xdr:grpSp>
        <xdr:grpSp>
          <xdr:nvGrpSpPr>
            <xdr:cNvPr id="73" name="Group 66"/>
            <xdr:cNvGrpSpPr>
              <a:grpSpLocks/>
            </xdr:cNvGrpSpPr>
          </xdr:nvGrpSpPr>
          <xdr:grpSpPr>
            <a:xfrm>
              <a:off x="1176" y="1370"/>
              <a:ext cx="141" cy="1"/>
              <a:chOff x="1806" y="1374"/>
              <a:chExt cx="483" cy="21"/>
            </a:xfrm>
            <a:solidFill>
              <a:srgbClr val="FFFFFF"/>
            </a:solidFill>
          </xdr:grpSpPr>
        </xdr:grpSp>
        <xdr:grpSp>
          <xdr:nvGrpSpPr>
            <xdr:cNvPr id="77" name="Group 1"/>
            <xdr:cNvGrpSpPr>
              <a:grpSpLocks/>
            </xdr:cNvGrpSpPr>
          </xdr:nvGrpSpPr>
          <xdr:grpSpPr>
            <a:xfrm>
              <a:off x="1182" y="1371"/>
              <a:ext cx="162" cy="1"/>
              <a:chOff x="10858500" y="13315950"/>
              <a:chExt cx="6248400" cy="19050"/>
            </a:xfrm>
            <a:solidFill>
              <a:srgbClr val="FFFFFF"/>
            </a:solidFill>
          </xdr:grpSpPr>
          <xdr:sp>
            <xdr:nvSpPr>
              <xdr:cNvPr id="78" name="Straight Connector 76"/>
              <xdr:cNvSpPr>
                <a:spLocks/>
              </xdr:cNvSpPr>
            </xdr:nvSpPr>
            <xdr:spPr>
              <a:xfrm>
                <a:off x="10858500" y="13315950"/>
                <a:ext cx="999744" cy="0"/>
              </a:xfrm>
              <a:prstGeom prst="line">
                <a:avLst/>
              </a:prstGeom>
              <a:noFill/>
              <a:ln w="38100" cmpd="sng">
                <a:solidFill>
                  <a:srgbClr val="336699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79" name="Straight Connector 77"/>
              <xdr:cNvSpPr>
                <a:spLocks/>
              </xdr:cNvSpPr>
            </xdr:nvSpPr>
            <xdr:spPr>
              <a:xfrm>
                <a:off x="11906669" y="13325475"/>
                <a:ext cx="1009117" cy="0"/>
              </a:xfrm>
              <a:prstGeom prst="line">
                <a:avLst/>
              </a:prstGeom>
              <a:noFill/>
              <a:ln w="38100" cmpd="sng">
                <a:solidFill>
                  <a:srgbClr val="BF2F37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80" name="Straight Connector 78"/>
              <xdr:cNvSpPr>
                <a:spLocks/>
              </xdr:cNvSpPr>
            </xdr:nvSpPr>
            <xdr:spPr>
              <a:xfrm>
                <a:off x="12953276" y="13335000"/>
                <a:ext cx="1009117" cy="0"/>
              </a:xfrm>
              <a:prstGeom prst="line">
                <a:avLst/>
              </a:prstGeom>
              <a:noFill/>
              <a:ln w="38100" cmpd="sng">
                <a:solidFill>
                  <a:srgbClr val="555555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81" name="Straight Connector 79"/>
              <xdr:cNvSpPr>
                <a:spLocks/>
              </xdr:cNvSpPr>
            </xdr:nvSpPr>
            <xdr:spPr>
              <a:xfrm>
                <a:off x="14010818" y="13335000"/>
                <a:ext cx="1009117" cy="0"/>
              </a:xfrm>
              <a:prstGeom prst="line">
                <a:avLst/>
              </a:prstGeom>
              <a:noFill/>
              <a:ln w="38100" cmpd="sng">
                <a:solidFill>
                  <a:srgbClr val="3399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82" name="Straight Connector 80"/>
              <xdr:cNvSpPr>
                <a:spLocks/>
              </xdr:cNvSpPr>
            </xdr:nvSpPr>
            <xdr:spPr>
              <a:xfrm>
                <a:off x="15068360" y="13335000"/>
                <a:ext cx="999744" cy="0"/>
              </a:xfrm>
              <a:prstGeom prst="line">
                <a:avLst/>
              </a:prstGeom>
              <a:noFill/>
              <a:ln w="38100" cmpd="sng">
                <a:solidFill>
                  <a:srgbClr val="FFCC33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83" name="Straight Connector 82"/>
              <xdr:cNvSpPr>
                <a:spLocks/>
              </xdr:cNvSpPr>
            </xdr:nvSpPr>
            <xdr:spPr>
              <a:xfrm>
                <a:off x="16107156" y="13335000"/>
                <a:ext cx="999744" cy="0"/>
              </a:xfrm>
              <a:prstGeom prst="line">
                <a:avLst/>
              </a:prstGeom>
              <a:noFill/>
              <a:ln w="38100" cmpd="sng">
                <a:solidFill>
                  <a:srgbClr val="99CCFF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</xdr:grpSp>
        <xdr:grpSp>
          <xdr:nvGrpSpPr>
            <xdr:cNvPr id="84" name="Group 84"/>
            <xdr:cNvGrpSpPr>
              <a:grpSpLocks/>
            </xdr:cNvGrpSpPr>
          </xdr:nvGrpSpPr>
          <xdr:grpSpPr>
            <a:xfrm>
              <a:off x="1185" y="1370"/>
              <a:ext cx="165" cy="0"/>
              <a:chOff x="10858500" y="13315950"/>
              <a:chExt cx="6248400" cy="19050"/>
            </a:xfrm>
            <a:solidFill>
              <a:srgbClr val="FFFFFF"/>
            </a:solidFill>
          </xdr:grpSpPr>
          <xdr:sp>
            <xdr:nvSpPr>
              <xdr:cNvPr id="85" name="Straight Connector 85"/>
              <xdr:cNvSpPr>
                <a:spLocks/>
              </xdr:cNvSpPr>
            </xdr:nvSpPr>
            <xdr:spPr>
              <a:xfrm>
                <a:off x="10858500" y="13315950"/>
                <a:ext cx="999744" cy="0"/>
              </a:xfrm>
              <a:prstGeom prst="line">
                <a:avLst/>
              </a:prstGeom>
              <a:noFill/>
              <a:ln w="38100" cmpd="sng">
                <a:solidFill>
                  <a:srgbClr val="336699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86" name="Straight Connector 86"/>
              <xdr:cNvSpPr>
                <a:spLocks/>
              </xdr:cNvSpPr>
            </xdr:nvSpPr>
            <xdr:spPr>
              <a:xfrm>
                <a:off x="11906669" y="13325475"/>
                <a:ext cx="1009117" cy="0"/>
              </a:xfrm>
              <a:prstGeom prst="line">
                <a:avLst/>
              </a:prstGeom>
              <a:noFill/>
              <a:ln w="38100" cmpd="sng">
                <a:solidFill>
                  <a:srgbClr val="BF2F37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87" name="Straight Connector 87"/>
              <xdr:cNvSpPr>
                <a:spLocks/>
              </xdr:cNvSpPr>
            </xdr:nvSpPr>
            <xdr:spPr>
              <a:xfrm>
                <a:off x="12953276" y="13335000"/>
                <a:ext cx="1009117" cy="0"/>
              </a:xfrm>
              <a:prstGeom prst="line">
                <a:avLst/>
              </a:prstGeom>
              <a:noFill/>
              <a:ln w="38100" cmpd="sng">
                <a:solidFill>
                  <a:srgbClr val="555555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88" name="Straight Connector 88"/>
              <xdr:cNvSpPr>
                <a:spLocks/>
              </xdr:cNvSpPr>
            </xdr:nvSpPr>
            <xdr:spPr>
              <a:xfrm>
                <a:off x="14010818" y="13335000"/>
                <a:ext cx="1009117" cy="0"/>
              </a:xfrm>
              <a:prstGeom prst="line">
                <a:avLst/>
              </a:prstGeom>
              <a:noFill/>
              <a:ln w="38100" cmpd="sng">
                <a:solidFill>
                  <a:srgbClr val="3399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89" name="Straight Connector 89"/>
              <xdr:cNvSpPr>
                <a:spLocks/>
              </xdr:cNvSpPr>
            </xdr:nvSpPr>
            <xdr:spPr>
              <a:xfrm>
                <a:off x="15068360" y="13335000"/>
                <a:ext cx="999744" cy="0"/>
              </a:xfrm>
              <a:prstGeom prst="line">
                <a:avLst/>
              </a:prstGeom>
              <a:noFill/>
              <a:ln w="38100" cmpd="sng">
                <a:solidFill>
                  <a:srgbClr val="FFCC33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90" name="Straight Connector 90"/>
              <xdr:cNvSpPr>
                <a:spLocks/>
              </xdr:cNvSpPr>
            </xdr:nvSpPr>
            <xdr:spPr>
              <a:xfrm>
                <a:off x="16107156" y="13335000"/>
                <a:ext cx="999744" cy="0"/>
              </a:xfrm>
              <a:prstGeom prst="line">
                <a:avLst/>
              </a:prstGeom>
              <a:noFill/>
              <a:ln w="38100" cmpd="sng">
                <a:solidFill>
                  <a:srgbClr val="99CCFF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</xdr:grpSp>
      </xdr:grpSp>
    </xdr:grp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333375</xdr:colOff>
      <xdr:row>82</xdr:row>
      <xdr:rowOff>85725</xdr:rowOff>
    </xdr:from>
    <xdr:to>
      <xdr:col>15</xdr:col>
      <xdr:colOff>295275</xdr:colOff>
      <xdr:row>90</xdr:row>
      <xdr:rowOff>95250</xdr:rowOff>
    </xdr:to>
    <xdr:sp>
      <xdr:nvSpPr>
        <xdr:cNvPr id="1" name="Rectangular Callout 1"/>
        <xdr:cNvSpPr>
          <a:spLocks/>
        </xdr:cNvSpPr>
      </xdr:nvSpPr>
      <xdr:spPr>
        <a:xfrm>
          <a:off x="5734050" y="12582525"/>
          <a:ext cx="2628900" cy="1228725"/>
        </a:xfrm>
        <a:prstGeom prst="wedgeRectCallout">
          <a:avLst>
            <a:gd name="adj1" fmla="val -110537"/>
            <a:gd name="adj2" fmla="val 70027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If 'Industry' is used on this template, formula in cell H93 should be:
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=IF(G93,0,1)
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**In rank charts, bring series 1 to top of select data menu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-0.00375</cdr:x>
      <cdr:y>-0.00325</cdr:y>
    </cdr:from>
    <cdr:to>
      <cdr:x>1</cdr:x>
      <cdr:y>0.1505</cdr:y>
    </cdr:to>
    <cdr:sp>
      <cdr:nvSpPr>
        <cdr:cNvPr id="1" name="TextBox 2"/>
        <cdr:cNvSpPr txBox="1">
          <a:spLocks noChangeArrowheads="1"/>
        </cdr:cNvSpPr>
      </cdr:nvSpPr>
      <cdr:spPr>
        <a:xfrm>
          <a:off x="0" y="0"/>
          <a:ext cx="3619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Georgia"/>
              <a:ea typeface="Georgia"/>
              <a:cs typeface="Georgia"/>
            </a:rPr>
            <a:t>Manufacturer Consideration on Edmunds.com: </a:t>
          </a:r>
          <a:r>
            <a:rPr lang="en-US" cap="none" sz="1400" b="0" i="0" u="none" baseline="0">
              <a:solidFill>
                <a:srgbClr val="000000"/>
              </a:solidFill>
              <a:latin typeface="Georgia"/>
              <a:ea typeface="Georgia"/>
              <a:cs typeface="Georgia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Georgia"/>
              <a:ea typeface="Georgia"/>
              <a:cs typeface="Georgia"/>
            </a:rPr>
            <a:t>13 Month Comparison</a:t>
          </a:r>
        </a:p>
      </cdr:txBody>
    </cdr:sp>
  </cdr:relSizeAnchor>
  <cdr:relSizeAnchor xmlns:cdr="http://schemas.openxmlformats.org/drawingml/2006/chartDrawing">
    <cdr:from>
      <cdr:x>0.00725</cdr:x>
      <cdr:y>0.962</cdr:y>
    </cdr:from>
    <cdr:to>
      <cdr:x>1</cdr:x>
      <cdr:y>1</cdr:y>
    </cdr:to>
    <cdr:sp>
      <cdr:nvSpPr>
        <cdr:cNvPr id="2" name="TextBox 1"/>
        <cdr:cNvSpPr txBox="1">
          <a:spLocks noChangeArrowheads="1"/>
        </cdr:cNvSpPr>
      </cdr:nvSpPr>
      <cdr:spPr>
        <a:xfrm>
          <a:off x="0" y="0"/>
          <a:ext cx="361950" cy="0"/>
        </a:xfrm>
        <a:prstGeom prst="rect">
          <a:avLst/>
        </a:prstGeom>
        <a:gradFill rotWithShape="1">
          <a:gsLst>
            <a:gs pos="0">
              <a:srgbClr val="F2F6FA"/>
            </a:gs>
            <a:gs pos="100000">
              <a:srgbClr val="FFFFFF"/>
            </a:gs>
          </a:gsLst>
          <a:lin ang="0" scaled="1"/>
        </a:gradFill>
        <a:ln w="9525" cmpd="sng">
          <a:noFill/>
        </a:ln>
      </cdr:spPr>
      <cdr:txBody>
        <a:bodyPr vertOverflow="clip" wrap="square" anchor="ctr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Edmunds.com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© Edmunds.com, Inc.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0.2425</cdr:x>
      <cdr:y>0.87325</cdr:y>
    </cdr:from>
    <cdr:to>
      <cdr:x>0.4875</cdr:x>
      <cdr:y>0.98025</cdr:y>
    </cdr:to>
    <cdr:sp textlink="[1]!Manu_Sal_Compare1">
      <cdr:nvSpPr>
        <cdr:cNvPr id="1" name="TextBox 1"/>
        <cdr:cNvSpPr txBox="1">
          <a:spLocks noChangeArrowheads="1"/>
        </cdr:cNvSpPr>
      </cdr:nvSpPr>
      <cdr:spPr>
        <a:xfrm>
          <a:off x="85725" y="0"/>
          <a:ext cx="952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ctr">
            <a:defRPr/>
          </a:pPr>
          <a:fld id="{b6e17dcd-000f-417a-a7c4-30d81d004475}" type="TxLink"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Toyota</a:t>
          </a:fld>
        </a:p>
      </cdr:txBody>
    </cdr:sp>
  </cdr:relSizeAnchor>
  <cdr:relSizeAnchor xmlns:cdr="http://schemas.openxmlformats.org/drawingml/2006/chartDrawing">
    <cdr:from>
      <cdr:x>0.49125</cdr:x>
      <cdr:y>0.87325</cdr:y>
    </cdr:from>
    <cdr:to>
      <cdr:x>0.736</cdr:x>
      <cdr:y>0.98025</cdr:y>
    </cdr:to>
    <cdr:sp textlink="[1]!Manu_Sal_Compare2">
      <cdr:nvSpPr>
        <cdr:cNvPr id="2" name="TextBox 1"/>
        <cdr:cNvSpPr txBox="1">
          <a:spLocks noChangeArrowheads="1"/>
        </cdr:cNvSpPr>
      </cdr:nvSpPr>
      <cdr:spPr>
        <a:xfrm>
          <a:off x="180975" y="0"/>
          <a:ext cx="952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ctr">
            <a:defRPr/>
          </a:pPr>
          <a:fld id="{31213169-3fe4-4323-85e8-aac01e2cda00}" type="TxLink"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Honda</a:t>
          </a:fld>
        </a:p>
      </cdr:txBody>
    </cdr:sp>
  </cdr:relSizeAnchor>
  <cdr:relSizeAnchor xmlns:cdr="http://schemas.openxmlformats.org/drawingml/2006/chartDrawing">
    <cdr:from>
      <cdr:x>0.73975</cdr:x>
      <cdr:y>0.87325</cdr:y>
    </cdr:from>
    <cdr:to>
      <cdr:x>0.98475</cdr:x>
      <cdr:y>0.98025</cdr:y>
    </cdr:to>
    <cdr:sp textlink="[1]!Manu_Sal_Compare3">
      <cdr:nvSpPr>
        <cdr:cNvPr id="3" name="TextBox 1"/>
        <cdr:cNvSpPr txBox="1">
          <a:spLocks noChangeArrowheads="1"/>
        </cdr:cNvSpPr>
      </cdr:nvSpPr>
      <cdr:spPr>
        <a:xfrm>
          <a:off x="276225" y="0"/>
          <a:ext cx="952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ctr">
            <a:defRPr/>
          </a:pPr>
          <a:fld id="{ee15f837-b8d5-4371-bd0d-b3dc9763bdfb}" type="TxLink"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GM</a:t>
          </a:fld>
        </a:p>
      </cdr:txBody>
    </cdr:sp>
  </cdr:relSizeAnchor>
  <cdr:relSizeAnchor xmlns:cdr="http://schemas.openxmlformats.org/drawingml/2006/chartDrawing">
    <cdr:from>
      <cdr:x>-0.01375</cdr:x>
      <cdr:y>-0.011</cdr:y>
    </cdr:from>
    <cdr:to>
      <cdr:x>1</cdr:x>
      <cdr:y>0.14025</cdr:y>
    </cdr:to>
    <cdr:sp textlink="[1]!Manu_Sal_Title">
      <cdr:nvSpPr>
        <cdr:cNvPr id="4" name="TextBox 5"/>
        <cdr:cNvSpPr txBox="1">
          <a:spLocks noChangeArrowheads="1"/>
        </cdr:cNvSpPr>
      </cdr:nvSpPr>
      <cdr:spPr>
        <a:xfrm>
          <a:off x="0" y="0"/>
          <a:ext cx="3905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/>
        <a:p>
          <a:pPr algn="ctr">
            <a:defRPr/>
          </a:pPr>
          <a:fld id="{6fd2bee5-11ba-4ee6-acee-6de911a6fcb9}" type="TxLink">
            <a:rPr lang="en-US" cap="none" sz="1200" b="0" i="0" u="none" baseline="0">
              <a:solidFill>
                <a:srgbClr val="000000"/>
              </a:solidFill>
            </a:rPr>
            <a:t>Manufacturer Consideration on Edmunds.com:
Aug 2015 vs. Aug 2016</a:t>
          </a:fld>
        </a:p>
      </cdr:txBody>
    </cdr:sp>
  </cdr:relSizeAnchor>
  <cdr:relSizeAnchor xmlns:cdr="http://schemas.openxmlformats.org/drawingml/2006/chartDrawing">
    <cdr:from>
      <cdr:x>-0.00775</cdr:x>
      <cdr:y>0.962</cdr:y>
    </cdr:from>
    <cdr:to>
      <cdr:x>1</cdr:x>
      <cdr:y>1</cdr:y>
    </cdr:to>
    <cdr:sp>
      <cdr:nvSpPr>
        <cdr:cNvPr id="5" name="TextBox 1"/>
        <cdr:cNvSpPr txBox="1">
          <a:spLocks noChangeArrowheads="1"/>
        </cdr:cNvSpPr>
      </cdr:nvSpPr>
      <cdr:spPr>
        <a:xfrm>
          <a:off x="0" y="0"/>
          <a:ext cx="390525" cy="0"/>
        </a:xfrm>
        <a:prstGeom prst="rect">
          <a:avLst/>
        </a:prstGeom>
        <a:gradFill rotWithShape="1">
          <a:gsLst>
            <a:gs pos="0">
              <a:srgbClr val="F2F6FA"/>
            </a:gs>
            <a:gs pos="100000">
              <a:srgbClr val="FFFFFF"/>
            </a:gs>
          </a:gsLst>
          <a:lin ang="0" scaled="1"/>
        </a:gradFill>
        <a:ln w="9525" cmpd="sng">
          <a:noFill/>
        </a:ln>
      </cdr:spPr>
      <cdr:txBody>
        <a:bodyPr vertOverflow="clip" wrap="square" lIns="0" tIns="45720" rIns="0" bIns="45720" anchor="ctr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Edmunds.com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© Edmunds.com, Inc.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-0.002</cdr:x>
      <cdr:y>-0.0085</cdr:y>
    </cdr:from>
    <cdr:to>
      <cdr:x>1</cdr:x>
      <cdr:y>0.15325</cdr:y>
    </cdr:to>
    <cdr:sp textlink="[1]!Manu_Sal_Rank_Title">
      <cdr:nvSpPr>
        <cdr:cNvPr id="1" name="TextBox 3"/>
        <cdr:cNvSpPr txBox="1">
          <a:spLocks noChangeArrowheads="1"/>
        </cdr:cNvSpPr>
      </cdr:nvSpPr>
      <cdr:spPr>
        <a:xfrm>
          <a:off x="0" y="0"/>
          <a:ext cx="2667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fld id="{7f45262c-2fa4-4bd5-a0bf-35491e421262}" type="TxLink">
            <a:rPr lang="en-US" cap="none" sz="1400" b="0" i="0" u="none" baseline="0">
              <a:solidFill>
                <a:srgbClr val="000000"/>
              </a:solidFill>
            </a:rPr>
            <a:t>Top 10 Manufacturers with Highest Consideration on Edmunds.com:  August 2016</a:t>
          </a:fld>
        </a:p>
      </cdr:txBody>
    </cdr:sp>
  </cdr:relSizeAnchor>
  <cdr:relSizeAnchor xmlns:cdr="http://schemas.openxmlformats.org/drawingml/2006/chartDrawing">
    <cdr:from>
      <cdr:x>0.00575</cdr:x>
      <cdr:y>0.962</cdr:y>
    </cdr:from>
    <cdr:to>
      <cdr:x>1</cdr:x>
      <cdr:y>1</cdr:y>
    </cdr:to>
    <cdr:sp>
      <cdr:nvSpPr>
        <cdr:cNvPr id="2" name="TextBox 1"/>
        <cdr:cNvSpPr txBox="1">
          <a:spLocks noChangeArrowheads="1"/>
        </cdr:cNvSpPr>
      </cdr:nvSpPr>
      <cdr:spPr>
        <a:xfrm>
          <a:off x="0" y="0"/>
          <a:ext cx="266700" cy="0"/>
        </a:xfrm>
        <a:prstGeom prst="rect">
          <a:avLst/>
        </a:prstGeom>
        <a:gradFill rotWithShape="1">
          <a:gsLst>
            <a:gs pos="0">
              <a:srgbClr val="F2F6FA"/>
            </a:gs>
            <a:gs pos="100000">
              <a:srgbClr val="FFFFFF"/>
            </a:gs>
          </a:gsLst>
          <a:lin ang="0" scaled="1"/>
        </a:gradFill>
        <a:ln w="9525" cmpd="sng">
          <a:noFill/>
        </a:ln>
      </cdr:spPr>
      <cdr:txBody>
        <a:bodyPr vertOverflow="clip" wrap="square" anchor="ctr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Edmunds.com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© Edmunds.com, Inc.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0.00725</cdr:x>
      <cdr:y>0.962</cdr:y>
    </cdr:from>
    <cdr:to>
      <cdr:x>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361950" cy="0"/>
        </a:xfrm>
        <a:prstGeom prst="rect">
          <a:avLst/>
        </a:prstGeom>
        <a:gradFill rotWithShape="1">
          <a:gsLst>
            <a:gs pos="0">
              <a:srgbClr val="F2F6FA"/>
            </a:gs>
            <a:gs pos="100000">
              <a:srgbClr val="FFFFFF"/>
            </a:gs>
          </a:gsLst>
          <a:lin ang="0" scaled="1"/>
        </a:gradFill>
        <a:ln w="9525" cmpd="sng">
          <a:noFill/>
        </a:ln>
      </cdr:spPr>
      <cdr:txBody>
        <a:bodyPr vertOverflow="clip" wrap="square" anchor="ctr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Edmunds.com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© Edmunds.com, Inc.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0.00575</cdr:x>
      <cdr:y>0.962</cdr:y>
    </cdr:from>
    <cdr:to>
      <cdr:x>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266700" cy="0"/>
        </a:xfrm>
        <a:prstGeom prst="rect">
          <a:avLst/>
        </a:prstGeom>
        <a:gradFill rotWithShape="1">
          <a:gsLst>
            <a:gs pos="0">
              <a:srgbClr val="F2F6FA"/>
            </a:gs>
            <a:gs pos="100000">
              <a:srgbClr val="FFFFFF"/>
            </a:gs>
          </a:gsLst>
          <a:lin ang="0" scaled="1"/>
        </a:gradFill>
        <a:ln w="9525" cmpd="sng">
          <a:noFill/>
        </a:ln>
      </cdr:spPr>
      <cdr:txBody>
        <a:bodyPr vertOverflow="clip" wrap="square" anchor="ctr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Edmunds.com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© Edmunds.com, Inc.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0.2425</cdr:x>
      <cdr:y>0.827</cdr:y>
    </cdr:from>
    <cdr:to>
      <cdr:x>0.4875</cdr:x>
      <cdr:y>0.934</cdr:y>
    </cdr:to>
    <cdr:sp textlink="[1]!Sgmt_Sal_Compare1">
      <cdr:nvSpPr>
        <cdr:cNvPr id="1" name="TextBox 1"/>
        <cdr:cNvSpPr txBox="1">
          <a:spLocks noChangeArrowheads="1"/>
        </cdr:cNvSpPr>
      </cdr:nvSpPr>
      <cdr:spPr>
        <a:xfrm>
          <a:off x="85725" y="0"/>
          <a:ext cx="952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ctr">
            <a:defRPr/>
          </a:pPr>
          <a:fld id="{28509661-4974-4534-add4-25845ad6f741}" type="TxLink"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Compact Crossover SUV</a:t>
          </a:fld>
        </a:p>
      </cdr:txBody>
    </cdr:sp>
  </cdr:relSizeAnchor>
  <cdr:relSizeAnchor xmlns:cdr="http://schemas.openxmlformats.org/drawingml/2006/chartDrawing">
    <cdr:from>
      <cdr:x>0.49125</cdr:x>
      <cdr:y>0.827</cdr:y>
    </cdr:from>
    <cdr:to>
      <cdr:x>0.736</cdr:x>
      <cdr:y>0.934</cdr:y>
    </cdr:to>
    <cdr:sp textlink="[1]!Sgmt_Sal_Compare2">
      <cdr:nvSpPr>
        <cdr:cNvPr id="2" name="TextBox 1"/>
        <cdr:cNvSpPr txBox="1">
          <a:spLocks noChangeArrowheads="1"/>
        </cdr:cNvSpPr>
      </cdr:nvSpPr>
      <cdr:spPr>
        <a:xfrm>
          <a:off x="180975" y="0"/>
          <a:ext cx="952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ctr">
            <a:defRPr/>
          </a:pPr>
          <a:fld id="{20425f86-7641-46b0-9a96-0d62e3cbe9ad}" type="TxLink"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Midsize Car</a:t>
          </a:fld>
        </a:p>
      </cdr:txBody>
    </cdr:sp>
  </cdr:relSizeAnchor>
  <cdr:relSizeAnchor xmlns:cdr="http://schemas.openxmlformats.org/drawingml/2006/chartDrawing">
    <cdr:from>
      <cdr:x>0.73975</cdr:x>
      <cdr:y>0.827</cdr:y>
    </cdr:from>
    <cdr:to>
      <cdr:x>0.98475</cdr:x>
      <cdr:y>0.934</cdr:y>
    </cdr:to>
    <cdr:sp textlink="[1]!Sgmt_Sal_Compare3">
      <cdr:nvSpPr>
        <cdr:cNvPr id="3" name="TextBox 1"/>
        <cdr:cNvSpPr txBox="1">
          <a:spLocks noChangeArrowheads="1"/>
        </cdr:cNvSpPr>
      </cdr:nvSpPr>
      <cdr:spPr>
        <a:xfrm>
          <a:off x="276225" y="0"/>
          <a:ext cx="952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ctr">
            <a:defRPr/>
          </a:pPr>
          <a:fld id="{d4b4528c-e8a1-4586-906c-0ec917ae9461}" type="TxLink"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Compact Car</a:t>
          </a:fld>
        </a:p>
      </cdr:txBody>
    </cdr:sp>
  </cdr:relSizeAnchor>
  <cdr:relSizeAnchor xmlns:cdr="http://schemas.openxmlformats.org/drawingml/2006/chartDrawing">
    <cdr:from>
      <cdr:x>-0.001</cdr:x>
      <cdr:y>-0.00575</cdr:y>
    </cdr:from>
    <cdr:to>
      <cdr:x>1</cdr:x>
      <cdr:y>0.13525</cdr:y>
    </cdr:to>
    <cdr:sp textlink="[1]!Sgmt_Sal_Title">
      <cdr:nvSpPr>
        <cdr:cNvPr id="4" name="TextBox 5"/>
        <cdr:cNvSpPr txBox="1">
          <a:spLocks noChangeArrowheads="1"/>
        </cdr:cNvSpPr>
      </cdr:nvSpPr>
      <cdr:spPr>
        <a:xfrm>
          <a:off x="0" y="0"/>
          <a:ext cx="3810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/>
        <a:p>
          <a:pPr algn="ctr">
            <a:defRPr/>
          </a:pPr>
          <a:fld id="{a6f83cae-b84c-40ab-ab29-14725d5a192c}" type="TxLink">
            <a:rPr lang="en-US" cap="none" sz="1200" b="0" i="0" u="none" baseline="0">
              <a:solidFill>
                <a:srgbClr val="000000"/>
              </a:solidFill>
            </a:rPr>
            <a:t>Vehicle Segment Consideration on Edmunds.com:
Aug 2015 vs. Aug 2016</a:t>
          </a:fld>
        </a:p>
      </cdr:txBody>
    </cdr:sp>
  </cdr:relSizeAnchor>
  <cdr:relSizeAnchor xmlns:cdr="http://schemas.openxmlformats.org/drawingml/2006/chartDrawing">
    <cdr:from>
      <cdr:x>-0.00775</cdr:x>
      <cdr:y>0.962</cdr:y>
    </cdr:from>
    <cdr:to>
      <cdr:x>1</cdr:x>
      <cdr:y>1</cdr:y>
    </cdr:to>
    <cdr:sp>
      <cdr:nvSpPr>
        <cdr:cNvPr id="5" name="TextBox 1"/>
        <cdr:cNvSpPr txBox="1">
          <a:spLocks noChangeArrowheads="1"/>
        </cdr:cNvSpPr>
      </cdr:nvSpPr>
      <cdr:spPr>
        <a:xfrm>
          <a:off x="0" y="0"/>
          <a:ext cx="390525" cy="0"/>
        </a:xfrm>
        <a:prstGeom prst="rect">
          <a:avLst/>
        </a:prstGeom>
        <a:gradFill rotWithShape="1">
          <a:gsLst>
            <a:gs pos="0">
              <a:srgbClr val="F2F6FA"/>
            </a:gs>
            <a:gs pos="100000">
              <a:srgbClr val="FFFFFF"/>
            </a:gs>
          </a:gsLst>
          <a:lin ang="0" scaled="1"/>
        </a:gradFill>
        <a:ln w="9525" cmpd="sng">
          <a:noFill/>
        </a:ln>
      </cdr:spPr>
      <cdr:txBody>
        <a:bodyPr vertOverflow="clip" wrap="square" lIns="0" tIns="45720" rIns="0" bIns="45720" anchor="ctr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Edmunds.com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© Edmunds.com, Inc.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-0.01125</cdr:x>
      <cdr:y>-0.0135</cdr:y>
    </cdr:from>
    <cdr:to>
      <cdr:x>1</cdr:x>
      <cdr:y>0.14025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3619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Georgia"/>
              <a:ea typeface="Georgia"/>
              <a:cs typeface="Georgia"/>
            </a:rPr>
            <a:t>Vehicle Segment Consideration on Edmunds.com: </a:t>
          </a:r>
          <a:r>
            <a:rPr lang="en-US" cap="none" sz="1400" b="0" i="0" u="none" baseline="0">
              <a:solidFill>
                <a:srgbClr val="000000"/>
              </a:solidFill>
              <a:latin typeface="Georgia"/>
              <a:ea typeface="Georgia"/>
              <a:cs typeface="Georgia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Georgia"/>
              <a:ea typeface="Georgia"/>
              <a:cs typeface="Georgia"/>
            </a:rPr>
            <a:t>13 Month Comparison</a:t>
          </a:r>
        </a:p>
      </cdr:txBody>
    </cdr:sp>
  </cdr:relSizeAnchor>
  <cdr:relSizeAnchor xmlns:cdr="http://schemas.openxmlformats.org/drawingml/2006/chartDrawing">
    <cdr:from>
      <cdr:x>0.00725</cdr:x>
      <cdr:y>0.962</cdr:y>
    </cdr:from>
    <cdr:to>
      <cdr:x>1</cdr:x>
      <cdr:y>1</cdr:y>
    </cdr:to>
    <cdr:sp>
      <cdr:nvSpPr>
        <cdr:cNvPr id="2" name="TextBox 1"/>
        <cdr:cNvSpPr txBox="1">
          <a:spLocks noChangeArrowheads="1"/>
        </cdr:cNvSpPr>
      </cdr:nvSpPr>
      <cdr:spPr>
        <a:xfrm>
          <a:off x="0" y="0"/>
          <a:ext cx="361950" cy="0"/>
        </a:xfrm>
        <a:prstGeom prst="rect">
          <a:avLst/>
        </a:prstGeom>
        <a:gradFill rotWithShape="1">
          <a:gsLst>
            <a:gs pos="0">
              <a:srgbClr val="F2F6FA"/>
            </a:gs>
            <a:gs pos="100000">
              <a:srgbClr val="FFFFFF"/>
            </a:gs>
          </a:gsLst>
          <a:lin ang="0" scaled="1"/>
        </a:gradFill>
        <a:ln w="9525" cmpd="sng">
          <a:noFill/>
        </a:ln>
      </cdr:spPr>
      <cdr:txBody>
        <a:bodyPr vertOverflow="clip" wrap="square" anchor="ctr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Edmunds.com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© Edmunds.com, Inc.</a:t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-0.007</cdr:x>
      <cdr:y>-0.0085</cdr:y>
    </cdr:from>
    <cdr:to>
      <cdr:x>1</cdr:x>
      <cdr:y>0.135</cdr:y>
    </cdr:to>
    <cdr:sp textlink="[1]!Sgmt_Sal_Rank_Title">
      <cdr:nvSpPr>
        <cdr:cNvPr id="1" name="TextBox 3"/>
        <cdr:cNvSpPr txBox="1">
          <a:spLocks noChangeArrowheads="1"/>
        </cdr:cNvSpPr>
      </cdr:nvSpPr>
      <cdr:spPr>
        <a:xfrm>
          <a:off x="0" y="0"/>
          <a:ext cx="2667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fld id="{3a7a65c9-1ff3-401a-91bc-773c10d88276}" type="TxLink">
            <a:rPr lang="en-US" cap="none" sz="1400" b="0" i="0" u="none" baseline="0">
              <a:solidFill>
                <a:srgbClr val="000000"/>
              </a:solidFill>
            </a:rPr>
            <a:t>Top 10 Vehicle Segments with Highest Consideration on Edmunds.com:  August 2016</a:t>
          </a:fld>
        </a:p>
      </cdr:txBody>
    </cdr:sp>
  </cdr:relSizeAnchor>
  <cdr:relSizeAnchor xmlns:cdr="http://schemas.openxmlformats.org/drawingml/2006/chartDrawing">
    <cdr:from>
      <cdr:x>0.0075</cdr:x>
      <cdr:y>0.962</cdr:y>
    </cdr:from>
    <cdr:to>
      <cdr:x>1</cdr:x>
      <cdr:y>1</cdr:y>
    </cdr:to>
    <cdr:sp>
      <cdr:nvSpPr>
        <cdr:cNvPr id="2" name="TextBox 1"/>
        <cdr:cNvSpPr txBox="1">
          <a:spLocks noChangeArrowheads="1"/>
        </cdr:cNvSpPr>
      </cdr:nvSpPr>
      <cdr:spPr>
        <a:xfrm>
          <a:off x="0" y="0"/>
          <a:ext cx="266700" cy="0"/>
        </a:xfrm>
        <a:prstGeom prst="rect">
          <a:avLst/>
        </a:prstGeom>
        <a:gradFill rotWithShape="1">
          <a:gsLst>
            <a:gs pos="0">
              <a:srgbClr val="F2F6FA"/>
            </a:gs>
            <a:gs pos="100000">
              <a:srgbClr val="FFFFFF"/>
            </a:gs>
          </a:gsLst>
          <a:lin ang="0" scaled="1"/>
        </a:gradFill>
        <a:ln w="9525" cmpd="sng">
          <a:noFill/>
        </a:ln>
      </cdr:spPr>
      <cdr:txBody>
        <a:bodyPr vertOverflow="clip" wrap="square" anchor="ctr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Edmunds.com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© Edmunds.com, Inc.</a:t>
          </a:r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6-04-consideratio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6-04-consideration"/>
    </sheetNames>
    <definedNames>
      <definedName name="Make_Sal_Compare1"/>
      <definedName name="Make_Sal_Compare2"/>
      <definedName name="Make_Sal_Compare3"/>
      <definedName name="Make_Sal_Title"/>
      <definedName name="Manu_Sal_Compare1"/>
      <definedName name="Manu_Sal_Compare2"/>
      <definedName name="Manu_Sal_Compare3"/>
      <definedName name="Manu_Sal_Rank_Title"/>
      <definedName name="Manu_Sal_Title"/>
      <definedName name="Sgmt_Sal_Compare1"/>
      <definedName name="Sgmt_Sal_Compare2"/>
      <definedName name="Sgmt_Sal_Compare3"/>
      <definedName name="Sgmt_Sal_Rank_Title"/>
      <definedName name="Sgmt_Sal_Title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0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theme="3"/>
  </sheetPr>
  <dimension ref="A2:O97"/>
  <sheetViews>
    <sheetView showGridLines="0" tabSelected="1" zoomScaleSheetLayoutView="100" zoomScalePageLayoutView="0" workbookViewId="0" topLeftCell="A1">
      <selection activeCell="A1" sqref="A1"/>
    </sheetView>
  </sheetViews>
  <sheetFormatPr defaultColWidth="9.33203125" defaultRowHeight="12"/>
  <cols>
    <col min="1" max="1" width="31.83203125" style="1" customWidth="1"/>
    <col min="2" max="14" width="12.83203125" style="3" customWidth="1"/>
    <col min="15" max="28" width="9.33203125" style="1" customWidth="1"/>
    <col min="29" max="29" width="7.16015625" style="1" customWidth="1"/>
    <col min="30" max="16384" width="9.33203125" style="1" customWidth="1"/>
  </cols>
  <sheetData>
    <row r="1" ht="11.25" customHeight="1"/>
    <row r="2" spans="4:11" ht="11.25" customHeight="1">
      <c r="D2" s="5"/>
      <c r="K2" s="5"/>
    </row>
    <row r="3" spans="4:11" ht="11.25" customHeight="1">
      <c r="D3" s="6"/>
      <c r="K3" s="6"/>
    </row>
    <row r="4" spans="1:13" ht="15" customHeight="1">
      <c r="A4" s="50" t="s">
        <v>106</v>
      </c>
      <c r="B4" s="7"/>
      <c r="C4" s="7"/>
      <c r="D4" s="7"/>
      <c r="E4" s="7"/>
      <c r="F4" s="7"/>
      <c r="H4" s="7"/>
      <c r="I4" s="7"/>
      <c r="J4" s="7"/>
      <c r="K4" s="7"/>
      <c r="L4" s="7"/>
      <c r="M4" s="7"/>
    </row>
    <row r="5" spans="1:13" ht="15" customHeight="1">
      <c r="A5" s="50" t="s">
        <v>28</v>
      </c>
      <c r="B5" s="7"/>
      <c r="C5" s="7"/>
      <c r="D5" s="7"/>
      <c r="E5" s="7"/>
      <c r="F5" s="7"/>
      <c r="H5" s="7"/>
      <c r="I5" s="7"/>
      <c r="J5" s="7"/>
      <c r="K5" s="7"/>
      <c r="L5" s="7"/>
      <c r="M5" s="7"/>
    </row>
    <row r="6" ht="11.25" customHeight="1"/>
    <row r="7" spans="1:14" ht="21.75" customHeight="1">
      <c r="A7" s="57" t="s">
        <v>81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</row>
    <row r="8" spans="1:14" s="4" customFormat="1" ht="29.25" customHeight="1">
      <c r="A8" s="52" t="s">
        <v>104</v>
      </c>
      <c r="B8" s="51">
        <v>42278</v>
      </c>
      <c r="C8" s="51">
        <v>42309</v>
      </c>
      <c r="D8" s="51">
        <v>42339</v>
      </c>
      <c r="E8" s="51">
        <v>42370</v>
      </c>
      <c r="F8" s="51">
        <v>42401</v>
      </c>
      <c r="G8" s="51">
        <v>42430</v>
      </c>
      <c r="H8" s="51">
        <v>42461</v>
      </c>
      <c r="I8" s="51">
        <v>42491</v>
      </c>
      <c r="J8" s="51">
        <v>42522</v>
      </c>
      <c r="K8" s="51">
        <v>42552</v>
      </c>
      <c r="L8" s="51">
        <v>42583</v>
      </c>
      <c r="M8" s="51">
        <v>42614</v>
      </c>
      <c r="N8" s="51">
        <v>42644</v>
      </c>
    </row>
    <row r="9" spans="1:15" ht="15" customHeight="1">
      <c r="A9" s="53" t="s">
        <v>1</v>
      </c>
      <c r="B9" s="55">
        <v>0.0387</v>
      </c>
      <c r="C9" s="55">
        <v>0.041</v>
      </c>
      <c r="D9" s="55">
        <v>0.0424</v>
      </c>
      <c r="E9" s="55">
        <v>0.0413</v>
      </c>
      <c r="F9" s="55">
        <v>0.0433</v>
      </c>
      <c r="G9" s="55">
        <v>0.044</v>
      </c>
      <c r="H9" s="55">
        <v>0.0427</v>
      </c>
      <c r="I9" s="55">
        <v>0.042800000000000005</v>
      </c>
      <c r="J9" s="55">
        <v>0.0415</v>
      </c>
      <c r="K9" s="55">
        <v>0.04190000000000001</v>
      </c>
      <c r="L9" s="55">
        <v>0.0418</v>
      </c>
      <c r="M9" s="55">
        <v>0.0433</v>
      </c>
      <c r="N9" s="55">
        <v>0.0438</v>
      </c>
      <c r="O9" s="2"/>
    </row>
    <row r="10" spans="1:15" ht="15" customHeight="1">
      <c r="A10" s="53" t="s">
        <v>2</v>
      </c>
      <c r="B10" s="55">
        <v>0.0727</v>
      </c>
      <c r="C10" s="55">
        <v>0.0746</v>
      </c>
      <c r="D10" s="55">
        <v>0.0745</v>
      </c>
      <c r="E10" s="55">
        <v>0.0683</v>
      </c>
      <c r="F10" s="55">
        <v>0.069</v>
      </c>
      <c r="G10" s="55">
        <v>0.0715</v>
      </c>
      <c r="H10" s="55">
        <v>0.0714</v>
      </c>
      <c r="I10" s="55">
        <v>0.0697</v>
      </c>
      <c r="J10" s="55">
        <v>0.0677</v>
      </c>
      <c r="K10" s="55">
        <v>0.0675</v>
      </c>
      <c r="L10" s="55">
        <v>0.0701</v>
      </c>
      <c r="M10" s="55">
        <v>0.0682</v>
      </c>
      <c r="N10" s="55">
        <v>0.0672</v>
      </c>
      <c r="O10" s="2"/>
    </row>
    <row r="11" spans="1:15" ht="15" customHeight="1">
      <c r="A11" s="53" t="s">
        <v>108</v>
      </c>
      <c r="B11" s="55">
        <v>0.1239</v>
      </c>
      <c r="C11" s="55">
        <v>0.1227</v>
      </c>
      <c r="D11" s="55">
        <v>0.1232</v>
      </c>
      <c r="E11" s="55">
        <v>0.1234</v>
      </c>
      <c r="F11" s="55">
        <v>0.1243</v>
      </c>
      <c r="G11" s="55">
        <v>0.1242</v>
      </c>
      <c r="H11" s="55">
        <v>0.1247</v>
      </c>
      <c r="I11" s="55">
        <v>0.127</v>
      </c>
      <c r="J11" s="55">
        <v>0.1258</v>
      </c>
      <c r="K11" s="55">
        <v>0.125</v>
      </c>
      <c r="L11" s="55">
        <v>0.1233</v>
      </c>
      <c r="M11" s="55">
        <v>0.1245</v>
      </c>
      <c r="N11" s="55">
        <v>0.1223</v>
      </c>
      <c r="O11" s="2"/>
    </row>
    <row r="12" spans="1:15" ht="15" customHeight="1">
      <c r="A12" s="53" t="s">
        <v>8</v>
      </c>
      <c r="B12" s="55">
        <v>0.1303</v>
      </c>
      <c r="C12" s="55">
        <v>0.13</v>
      </c>
      <c r="D12" s="55">
        <v>0.127</v>
      </c>
      <c r="E12" s="55">
        <v>0.13</v>
      </c>
      <c r="F12" s="55">
        <v>0.1285</v>
      </c>
      <c r="G12" s="55">
        <v>0.1242</v>
      </c>
      <c r="H12" s="55">
        <v>0.1272</v>
      </c>
      <c r="I12" s="55">
        <v>0.1261</v>
      </c>
      <c r="J12" s="55">
        <v>0.11970000000000001</v>
      </c>
      <c r="K12" s="55">
        <v>0.12300000000000001</v>
      </c>
      <c r="L12" s="55">
        <v>0.122</v>
      </c>
      <c r="M12" s="55">
        <v>0.1172</v>
      </c>
      <c r="N12" s="55">
        <v>0.1178</v>
      </c>
      <c r="O12" s="2"/>
    </row>
    <row r="13" spans="1:15" ht="15" customHeight="1">
      <c r="A13" s="53" t="s">
        <v>42</v>
      </c>
      <c r="B13" s="55">
        <v>0.0172</v>
      </c>
      <c r="C13" s="55">
        <v>0.0176</v>
      </c>
      <c r="D13" s="55">
        <v>0.0184</v>
      </c>
      <c r="E13" s="55">
        <v>0.0187</v>
      </c>
      <c r="F13" s="55">
        <v>0.0184</v>
      </c>
      <c r="G13" s="55">
        <v>0.0172</v>
      </c>
      <c r="H13" s="55">
        <v>0.0163</v>
      </c>
      <c r="I13" s="55">
        <v>0.0167</v>
      </c>
      <c r="J13" s="55">
        <v>0.0169</v>
      </c>
      <c r="K13" s="55">
        <v>0.0174</v>
      </c>
      <c r="L13" s="55">
        <v>0.0187</v>
      </c>
      <c r="M13" s="55">
        <v>0.019</v>
      </c>
      <c r="N13" s="55">
        <v>0.0177</v>
      </c>
      <c r="O13" s="2"/>
    </row>
    <row r="14" spans="1:15" ht="15" customHeight="1">
      <c r="A14" s="53" t="s">
        <v>27</v>
      </c>
      <c r="B14" s="55">
        <v>0.1404</v>
      </c>
      <c r="C14" s="55">
        <v>0.1435</v>
      </c>
      <c r="D14" s="55">
        <v>0.1426</v>
      </c>
      <c r="E14" s="55">
        <v>0.1528</v>
      </c>
      <c r="F14" s="55">
        <v>0.149</v>
      </c>
      <c r="G14" s="55">
        <v>0.1463</v>
      </c>
      <c r="H14" s="55">
        <v>0.1463</v>
      </c>
      <c r="I14" s="55">
        <v>0.1443</v>
      </c>
      <c r="J14" s="55">
        <v>0.1466</v>
      </c>
      <c r="K14" s="55">
        <v>0.1515</v>
      </c>
      <c r="L14" s="55">
        <v>0.1519</v>
      </c>
      <c r="M14" s="55">
        <v>0.1508</v>
      </c>
      <c r="N14" s="55">
        <v>0.1552</v>
      </c>
      <c r="O14" s="2"/>
    </row>
    <row r="15" spans="1:15" ht="15" customHeight="1">
      <c r="A15" s="53" t="s">
        <v>10</v>
      </c>
      <c r="B15" s="55">
        <v>0.1432</v>
      </c>
      <c r="C15" s="55">
        <v>0.1406</v>
      </c>
      <c r="D15" s="55">
        <v>0.1444</v>
      </c>
      <c r="E15" s="55">
        <v>0.1504</v>
      </c>
      <c r="F15" s="55">
        <v>0.1453</v>
      </c>
      <c r="G15" s="55">
        <v>0.1427</v>
      </c>
      <c r="H15" s="55">
        <v>0.1382</v>
      </c>
      <c r="I15" s="55">
        <v>0.1393</v>
      </c>
      <c r="J15" s="55">
        <v>0.1398</v>
      </c>
      <c r="K15" s="55">
        <v>0.14529999999999998</v>
      </c>
      <c r="L15" s="55">
        <v>0.1459</v>
      </c>
      <c r="M15" s="55">
        <v>0.1412</v>
      </c>
      <c r="N15" s="55">
        <v>0.1405</v>
      </c>
      <c r="O15" s="2"/>
    </row>
    <row r="16" spans="1:15" ht="15" customHeight="1">
      <c r="A16" s="53" t="s">
        <v>11</v>
      </c>
      <c r="B16" s="55">
        <v>0.0432</v>
      </c>
      <c r="C16" s="55">
        <v>0.0448</v>
      </c>
      <c r="D16" s="55">
        <v>0.0445</v>
      </c>
      <c r="E16" s="55">
        <v>0.0436</v>
      </c>
      <c r="F16" s="55">
        <v>0.0461</v>
      </c>
      <c r="G16" s="55">
        <v>0.046</v>
      </c>
      <c r="H16" s="55">
        <v>0.046</v>
      </c>
      <c r="I16" s="55">
        <v>0.04730000000000001</v>
      </c>
      <c r="J16" s="55">
        <v>0.048</v>
      </c>
      <c r="K16" s="55">
        <v>0.04650000000000001</v>
      </c>
      <c r="L16" s="55">
        <v>0.04730000000000001</v>
      </c>
      <c r="M16" s="55">
        <v>0.0495</v>
      </c>
      <c r="N16" s="55">
        <v>0.0468</v>
      </c>
      <c r="O16" s="2"/>
    </row>
    <row r="17" spans="1:15" ht="15" customHeight="1">
      <c r="A17" s="53" t="s">
        <v>14</v>
      </c>
      <c r="B17" s="55">
        <v>0.0336</v>
      </c>
      <c r="C17" s="55">
        <v>0.0354</v>
      </c>
      <c r="D17" s="55">
        <v>0.0348</v>
      </c>
      <c r="E17" s="55">
        <v>0.035</v>
      </c>
      <c r="F17" s="55">
        <v>0.0393</v>
      </c>
      <c r="G17" s="55">
        <v>0.041</v>
      </c>
      <c r="H17" s="55">
        <v>0.0397</v>
      </c>
      <c r="I17" s="55">
        <v>0.042699999999999995</v>
      </c>
      <c r="J17" s="55">
        <v>0.041600000000000005</v>
      </c>
      <c r="K17" s="55">
        <v>0.0401</v>
      </c>
      <c r="L17" s="55">
        <v>0.0388</v>
      </c>
      <c r="M17" s="55">
        <v>0.0366</v>
      </c>
      <c r="N17" s="55">
        <v>0.0376</v>
      </c>
      <c r="O17" s="2"/>
    </row>
    <row r="18" spans="1:15" ht="15" customHeight="1">
      <c r="A18" s="53" t="s">
        <v>17</v>
      </c>
      <c r="B18" s="55">
        <v>0.0485</v>
      </c>
      <c r="C18" s="55">
        <v>0.0493</v>
      </c>
      <c r="D18" s="55">
        <v>0.0478</v>
      </c>
      <c r="E18" s="55">
        <v>0.0465</v>
      </c>
      <c r="F18" s="55">
        <v>0.0455</v>
      </c>
      <c r="G18" s="55">
        <v>0.0482</v>
      </c>
      <c r="H18" s="55">
        <v>0.0464</v>
      </c>
      <c r="I18" s="55">
        <v>0.045599999999999995</v>
      </c>
      <c r="J18" s="55">
        <v>0.048</v>
      </c>
      <c r="K18" s="55">
        <v>0.049</v>
      </c>
      <c r="L18" s="55">
        <v>0.045599999999999995</v>
      </c>
      <c r="M18" s="55">
        <v>0.0443</v>
      </c>
      <c r="N18" s="55">
        <v>0.0431</v>
      </c>
      <c r="O18" s="2"/>
    </row>
    <row r="19" spans="1:15" ht="15" customHeight="1">
      <c r="A19" s="53" t="s">
        <v>18</v>
      </c>
      <c r="B19" s="55">
        <v>0.0508</v>
      </c>
      <c r="C19" s="55">
        <v>0.051</v>
      </c>
      <c r="D19" s="55">
        <v>0.0501</v>
      </c>
      <c r="E19" s="55">
        <v>0.0478</v>
      </c>
      <c r="F19" s="55">
        <v>0.0479</v>
      </c>
      <c r="G19" s="55">
        <v>0.0493</v>
      </c>
      <c r="H19" s="55">
        <v>0.0494</v>
      </c>
      <c r="I19" s="55">
        <v>0.048600000000000004</v>
      </c>
      <c r="J19" s="55">
        <v>0.0477</v>
      </c>
      <c r="K19" s="55">
        <v>0.0501</v>
      </c>
      <c r="L19" s="55">
        <v>0.051500000000000004</v>
      </c>
      <c r="M19" s="55">
        <v>0.0537</v>
      </c>
      <c r="N19" s="55">
        <v>0.0543</v>
      </c>
      <c r="O19" s="2"/>
    </row>
    <row r="20" spans="1:15" ht="15" customHeight="1">
      <c r="A20" s="53" t="s">
        <v>19</v>
      </c>
      <c r="B20" s="55">
        <v>0.0108</v>
      </c>
      <c r="C20" s="55">
        <v>0.0099</v>
      </c>
      <c r="D20" s="55">
        <v>0.0097</v>
      </c>
      <c r="E20" s="55">
        <v>0.0101</v>
      </c>
      <c r="F20" s="55">
        <v>0.0112</v>
      </c>
      <c r="G20" s="55">
        <v>0.0129</v>
      </c>
      <c r="H20" s="55">
        <v>0.0115</v>
      </c>
      <c r="I20" s="55">
        <v>0.0108</v>
      </c>
      <c r="J20" s="55">
        <v>0.010700000000000001</v>
      </c>
      <c r="K20" s="55">
        <v>0.010900000000000002</v>
      </c>
      <c r="L20" s="55">
        <v>0.010700000000000001</v>
      </c>
      <c r="M20" s="55">
        <v>0.0112</v>
      </c>
      <c r="N20" s="55">
        <v>0.013</v>
      </c>
      <c r="O20" s="2"/>
    </row>
    <row r="21" spans="1:15" ht="15" customHeight="1">
      <c r="A21" s="53" t="s">
        <v>20</v>
      </c>
      <c r="B21" s="55">
        <v>0.086</v>
      </c>
      <c r="C21" s="55">
        <v>0.0848</v>
      </c>
      <c r="D21" s="55">
        <v>0.0816</v>
      </c>
      <c r="E21" s="55">
        <v>0.0825</v>
      </c>
      <c r="F21" s="55">
        <v>0.0818</v>
      </c>
      <c r="G21" s="55">
        <v>0.0776</v>
      </c>
      <c r="H21" s="55">
        <v>0.0756</v>
      </c>
      <c r="I21" s="55">
        <v>0.0765</v>
      </c>
      <c r="J21" s="55">
        <v>0.0764</v>
      </c>
      <c r="K21" s="55">
        <v>0.0768</v>
      </c>
      <c r="L21" s="55">
        <v>0.0776</v>
      </c>
      <c r="M21" s="55">
        <v>0.0784</v>
      </c>
      <c r="N21" s="55">
        <v>0.0792</v>
      </c>
      <c r="O21" s="2"/>
    </row>
    <row r="22" spans="1:15" ht="15" customHeight="1">
      <c r="A22" s="53" t="s">
        <v>87</v>
      </c>
      <c r="B22" s="55">
        <v>0.0142</v>
      </c>
      <c r="C22" s="55">
        <v>0.014</v>
      </c>
      <c r="D22" s="55">
        <v>0.0148</v>
      </c>
      <c r="E22" s="55">
        <v>0.0141</v>
      </c>
      <c r="F22" s="55">
        <v>0.0139</v>
      </c>
      <c r="G22" s="55">
        <v>0.0144</v>
      </c>
      <c r="H22" s="55">
        <v>0.0154</v>
      </c>
      <c r="I22" s="55">
        <v>0.0143</v>
      </c>
      <c r="J22" s="55">
        <v>0.0148</v>
      </c>
      <c r="K22" s="55">
        <v>0.014499999999999999</v>
      </c>
      <c r="L22" s="55">
        <v>0.0138</v>
      </c>
      <c r="M22" s="55">
        <v>0.0141</v>
      </c>
      <c r="N22" s="55">
        <v>0.0138</v>
      </c>
      <c r="O22" s="2"/>
    </row>
    <row r="23" spans="1:15" ht="15" customHeight="1">
      <c r="A23" s="53" t="s">
        <v>22</v>
      </c>
      <c r="B23" s="55">
        <v>0.0526</v>
      </c>
      <c r="C23" s="55">
        <v>0.054</v>
      </c>
      <c r="D23" s="55">
        <v>0.0559</v>
      </c>
      <c r="E23" s="55">
        <v>0.0547</v>
      </c>
      <c r="F23" s="55">
        <v>0.0542</v>
      </c>
      <c r="G23" s="55">
        <v>0.0545</v>
      </c>
      <c r="H23" s="55">
        <v>0.0512</v>
      </c>
      <c r="I23" s="55">
        <v>0.0506</v>
      </c>
      <c r="J23" s="55">
        <v>0.049400000000000006</v>
      </c>
      <c r="K23" s="55">
        <v>0.0506</v>
      </c>
      <c r="L23" s="55">
        <v>0.0533</v>
      </c>
      <c r="M23" s="55">
        <v>0.053</v>
      </c>
      <c r="N23" s="55">
        <v>0.0548</v>
      </c>
      <c r="O23" s="2"/>
    </row>
    <row r="24" spans="1:15" ht="15" customHeight="1">
      <c r="A24" s="53" t="s">
        <v>109</v>
      </c>
      <c r="B24" s="55">
        <v>0.0219</v>
      </c>
      <c r="C24" s="55">
        <v>0.0221</v>
      </c>
      <c r="D24" s="55">
        <v>0.0232</v>
      </c>
      <c r="E24" s="55">
        <v>0.0229</v>
      </c>
      <c r="F24" s="55">
        <v>0.0222</v>
      </c>
      <c r="G24" s="55">
        <v>0.0235</v>
      </c>
      <c r="H24" s="55">
        <v>0.0236</v>
      </c>
      <c r="I24" s="55">
        <v>0.027200000000000002</v>
      </c>
      <c r="J24" s="55">
        <v>0.0282</v>
      </c>
      <c r="K24" s="55">
        <v>0.0278</v>
      </c>
      <c r="L24" s="55">
        <v>0.0259</v>
      </c>
      <c r="M24" s="55">
        <v>0.0256</v>
      </c>
      <c r="N24" s="55">
        <v>0.0261</v>
      </c>
      <c r="O24" s="2"/>
    </row>
    <row r="25" spans="1:15" ht="15" customHeight="1">
      <c r="A25" s="53" t="s">
        <v>88</v>
      </c>
      <c r="B25" s="55">
        <v>0.018</v>
      </c>
      <c r="C25" s="55">
        <v>0.0122</v>
      </c>
      <c r="D25" s="55">
        <v>0.0125</v>
      </c>
      <c r="E25" s="55">
        <v>0.0133</v>
      </c>
      <c r="F25" s="55">
        <v>0.0157</v>
      </c>
      <c r="G25" s="55">
        <v>0.0132</v>
      </c>
      <c r="H25" s="55">
        <v>0.0208</v>
      </c>
      <c r="I25" s="55">
        <v>0.013999999999999999</v>
      </c>
      <c r="J25" s="55">
        <v>0.0124</v>
      </c>
      <c r="K25" s="55">
        <v>0.0098</v>
      </c>
      <c r="L25" s="55">
        <v>0.010400000000000001</v>
      </c>
      <c r="M25" s="55">
        <v>0.0101</v>
      </c>
      <c r="N25" s="55">
        <v>0.0105</v>
      </c>
      <c r="O25" s="2"/>
    </row>
    <row r="26" spans="1:15" ht="15" customHeight="1">
      <c r="A26" s="53" t="s">
        <v>23</v>
      </c>
      <c r="B26" s="55">
        <v>0.1817</v>
      </c>
      <c r="C26" s="55">
        <v>0.1853</v>
      </c>
      <c r="D26" s="55">
        <v>0.1879</v>
      </c>
      <c r="E26" s="55">
        <v>0.1864</v>
      </c>
      <c r="F26" s="55">
        <v>0.1848</v>
      </c>
      <c r="G26" s="55">
        <v>0.1835</v>
      </c>
      <c r="H26" s="55">
        <v>0.18</v>
      </c>
      <c r="I26" s="55">
        <v>0.18309999999999998</v>
      </c>
      <c r="J26" s="55">
        <v>0.1802</v>
      </c>
      <c r="K26" s="55">
        <v>0.1759</v>
      </c>
      <c r="L26" s="55">
        <v>0.17620000000000002</v>
      </c>
      <c r="M26" s="55">
        <v>0.1788</v>
      </c>
      <c r="N26" s="55">
        <v>0.179</v>
      </c>
      <c r="O26" s="2"/>
    </row>
    <row r="27" spans="1:14" ht="15">
      <c r="A27" s="53" t="s">
        <v>24</v>
      </c>
      <c r="B27" s="55">
        <v>0.0357</v>
      </c>
      <c r="C27" s="55">
        <v>0.0338</v>
      </c>
      <c r="D27" s="55">
        <v>0.0335</v>
      </c>
      <c r="E27" s="55">
        <v>0.0319</v>
      </c>
      <c r="F27" s="55">
        <v>0.0327</v>
      </c>
      <c r="G27" s="55">
        <v>0.0342</v>
      </c>
      <c r="H27" s="55">
        <v>0.036</v>
      </c>
      <c r="I27" s="55">
        <v>0.0359</v>
      </c>
      <c r="J27" s="55">
        <v>0.037200000000000004</v>
      </c>
      <c r="K27" s="55">
        <v>0.037200000000000004</v>
      </c>
      <c r="L27" s="55">
        <v>0.0367</v>
      </c>
      <c r="M27" s="55">
        <v>0.0359</v>
      </c>
      <c r="N27" s="55">
        <v>0.036</v>
      </c>
    </row>
    <row r="28" spans="2:14" ht="21.75" customHeight="1"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</row>
    <row r="29" spans="1:14" s="4" customFormat="1" ht="29.25" customHeight="1">
      <c r="A29" s="57" t="s">
        <v>83</v>
      </c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</row>
    <row r="30" spans="1:14" ht="15" customHeight="1">
      <c r="A30" s="52" t="s">
        <v>79</v>
      </c>
      <c r="B30" s="51">
        <f aca="true" t="shared" si="0" ref="B30:N30">B8</f>
        <v>42278</v>
      </c>
      <c r="C30" s="51">
        <f t="shared" si="0"/>
        <v>42309</v>
      </c>
      <c r="D30" s="51">
        <f t="shared" si="0"/>
        <v>42339</v>
      </c>
      <c r="E30" s="51">
        <f t="shared" si="0"/>
        <v>42370</v>
      </c>
      <c r="F30" s="51">
        <f t="shared" si="0"/>
        <v>42401</v>
      </c>
      <c r="G30" s="51">
        <f t="shared" si="0"/>
        <v>42430</v>
      </c>
      <c r="H30" s="51">
        <f t="shared" si="0"/>
        <v>42461</v>
      </c>
      <c r="I30" s="51">
        <f t="shared" si="0"/>
        <v>42491</v>
      </c>
      <c r="J30" s="51">
        <f t="shared" si="0"/>
        <v>42522</v>
      </c>
      <c r="K30" s="51">
        <f t="shared" si="0"/>
        <v>42552</v>
      </c>
      <c r="L30" s="51">
        <f t="shared" si="0"/>
        <v>42583</v>
      </c>
      <c r="M30" s="51">
        <f t="shared" si="0"/>
        <v>42614</v>
      </c>
      <c r="N30" s="51">
        <f t="shared" si="0"/>
        <v>42644</v>
      </c>
    </row>
    <row r="31" spans="1:14" ht="15" customHeight="1">
      <c r="A31" s="53" t="s">
        <v>0</v>
      </c>
      <c r="B31" s="55">
        <v>0.0276</v>
      </c>
      <c r="C31" s="55">
        <v>0.0268</v>
      </c>
      <c r="D31" s="55">
        <v>0.0272</v>
      </c>
      <c r="E31" s="55">
        <v>0.0269</v>
      </c>
      <c r="F31" s="55">
        <v>0.0262</v>
      </c>
      <c r="G31" s="55">
        <v>0.0241</v>
      </c>
      <c r="H31" s="55">
        <v>0.0225</v>
      </c>
      <c r="I31" s="55">
        <v>0.0214</v>
      </c>
      <c r="J31" s="55">
        <v>0.0215</v>
      </c>
      <c r="K31" s="55">
        <v>0.0239</v>
      </c>
      <c r="L31" s="55">
        <v>0.0249</v>
      </c>
      <c r="M31" s="55">
        <v>0.0265</v>
      </c>
      <c r="N31" s="55">
        <v>0.028</v>
      </c>
    </row>
    <row r="32" spans="1:14" ht="15" customHeight="1">
      <c r="A32" s="53" t="s">
        <v>1</v>
      </c>
      <c r="B32" s="55">
        <v>0.0387</v>
      </c>
      <c r="C32" s="55">
        <v>0.041</v>
      </c>
      <c r="D32" s="55">
        <v>0.0424</v>
      </c>
      <c r="E32" s="55">
        <v>0.0415</v>
      </c>
      <c r="F32" s="55">
        <v>0.0433</v>
      </c>
      <c r="G32" s="55">
        <v>0.044</v>
      </c>
      <c r="H32" s="55">
        <v>0.0427</v>
      </c>
      <c r="I32" s="55">
        <v>0.0428</v>
      </c>
      <c r="J32" s="55">
        <v>0.0415</v>
      </c>
      <c r="K32" s="55">
        <v>0.0419</v>
      </c>
      <c r="L32" s="55">
        <v>0.0418</v>
      </c>
      <c r="M32" s="55">
        <v>0.0433</v>
      </c>
      <c r="N32" s="55">
        <v>0.0438</v>
      </c>
    </row>
    <row r="33" spans="1:14" ht="15" customHeight="1">
      <c r="A33" s="53" t="s">
        <v>2</v>
      </c>
      <c r="B33" s="55">
        <v>0.0628</v>
      </c>
      <c r="C33" s="55">
        <v>0.0658</v>
      </c>
      <c r="D33" s="55">
        <v>0.0666</v>
      </c>
      <c r="E33" s="55">
        <v>0.0607</v>
      </c>
      <c r="F33" s="55">
        <v>0.0598</v>
      </c>
      <c r="G33" s="55">
        <v>0.0615</v>
      </c>
      <c r="H33" s="55">
        <v>0.0617</v>
      </c>
      <c r="I33" s="55">
        <v>0.0601</v>
      </c>
      <c r="J33" s="55">
        <v>0.0583</v>
      </c>
      <c r="K33" s="55">
        <v>0.0587</v>
      </c>
      <c r="L33" s="55">
        <v>0.0613</v>
      </c>
      <c r="M33" s="55">
        <v>0.0601</v>
      </c>
      <c r="N33" s="55">
        <v>0.0588</v>
      </c>
    </row>
    <row r="34" spans="1:14" ht="15" customHeight="1">
      <c r="A34" s="53" t="s">
        <v>3</v>
      </c>
      <c r="B34" s="55">
        <v>0.0141</v>
      </c>
      <c r="C34" s="55">
        <v>0.015</v>
      </c>
      <c r="D34" s="55">
        <v>0.0158</v>
      </c>
      <c r="E34" s="55">
        <v>0.0174</v>
      </c>
      <c r="F34" s="55">
        <v>0.018</v>
      </c>
      <c r="G34" s="55">
        <v>0.0172</v>
      </c>
      <c r="H34" s="55">
        <v>0.0167</v>
      </c>
      <c r="I34" s="55">
        <v>0.0166</v>
      </c>
      <c r="J34" s="55">
        <v>0.0189</v>
      </c>
      <c r="K34" s="55">
        <v>0.0209</v>
      </c>
      <c r="L34" s="55">
        <v>0.0194</v>
      </c>
      <c r="M34" s="55">
        <v>0.0181</v>
      </c>
      <c r="N34" s="55">
        <v>0.0184</v>
      </c>
    </row>
    <row r="35" spans="1:14" ht="15" customHeight="1">
      <c r="A35" s="53" t="s">
        <v>4</v>
      </c>
      <c r="B35" s="55">
        <v>0.0151</v>
      </c>
      <c r="C35" s="55">
        <v>0.0158</v>
      </c>
      <c r="D35" s="55">
        <v>0.0165</v>
      </c>
      <c r="E35" s="55">
        <v>0.0158</v>
      </c>
      <c r="F35" s="55">
        <v>0.0154</v>
      </c>
      <c r="G35" s="55">
        <v>0.0182</v>
      </c>
      <c r="H35" s="55">
        <v>0.0162</v>
      </c>
      <c r="I35" s="55">
        <v>0.0168</v>
      </c>
      <c r="J35" s="55">
        <v>0.0157</v>
      </c>
      <c r="K35" s="55">
        <v>0.0167</v>
      </c>
      <c r="L35" s="55">
        <v>0.0168</v>
      </c>
      <c r="M35" s="55">
        <v>0.0179</v>
      </c>
      <c r="N35" s="55">
        <v>0.0178</v>
      </c>
    </row>
    <row r="36" spans="1:14" ht="15" customHeight="1">
      <c r="A36" s="53" t="s">
        <v>5</v>
      </c>
      <c r="B36" s="55">
        <v>0.0908</v>
      </c>
      <c r="C36" s="55">
        <v>0.0915</v>
      </c>
      <c r="D36" s="55">
        <v>0.0885</v>
      </c>
      <c r="E36" s="55">
        <v>0.0964</v>
      </c>
      <c r="F36" s="55">
        <v>0.0935</v>
      </c>
      <c r="G36" s="55">
        <v>0.0902</v>
      </c>
      <c r="H36" s="55">
        <v>0.0936</v>
      </c>
      <c r="I36" s="55">
        <v>0.0896</v>
      </c>
      <c r="J36" s="55">
        <v>0.0894</v>
      </c>
      <c r="K36" s="55">
        <v>0.0889</v>
      </c>
      <c r="L36" s="55">
        <v>0.0924</v>
      </c>
      <c r="M36" s="55">
        <v>0.0912</v>
      </c>
      <c r="N36" s="55">
        <v>0.0948</v>
      </c>
    </row>
    <row r="37" spans="1:14" ht="15" customHeight="1">
      <c r="A37" s="53" t="s">
        <v>6</v>
      </c>
      <c r="B37" s="55">
        <v>0.0107</v>
      </c>
      <c r="C37" s="55">
        <v>0.011</v>
      </c>
      <c r="D37" s="55">
        <v>0.0106</v>
      </c>
      <c r="E37" s="55">
        <v>0.012</v>
      </c>
      <c r="F37" s="55">
        <v>0.0121</v>
      </c>
      <c r="G37" s="55">
        <v>0.0129</v>
      </c>
      <c r="H37" s="55">
        <v>0.0139</v>
      </c>
      <c r="I37" s="55">
        <v>0.0145</v>
      </c>
      <c r="J37" s="55">
        <v>0.0155</v>
      </c>
      <c r="K37" s="55">
        <v>0.0157</v>
      </c>
      <c r="L37" s="55">
        <v>0.0151</v>
      </c>
      <c r="M37" s="55">
        <v>0.0153</v>
      </c>
      <c r="N37" s="55">
        <v>0.0151</v>
      </c>
    </row>
    <row r="38" spans="1:14" ht="15" customHeight="1">
      <c r="A38" s="53" t="s">
        <v>7</v>
      </c>
      <c r="B38" s="55">
        <v>0.0301</v>
      </c>
      <c r="C38" s="55">
        <v>0.0299</v>
      </c>
      <c r="D38" s="55">
        <v>0.0293</v>
      </c>
      <c r="E38" s="55">
        <v>0.031</v>
      </c>
      <c r="F38" s="55">
        <v>0.0305</v>
      </c>
      <c r="G38" s="55">
        <v>0.0314</v>
      </c>
      <c r="H38" s="55">
        <v>0.0313</v>
      </c>
      <c r="I38" s="55">
        <v>0.0306</v>
      </c>
      <c r="J38" s="55">
        <v>0.029</v>
      </c>
      <c r="K38" s="55">
        <v>0.0296</v>
      </c>
      <c r="L38" s="55">
        <v>0.0277</v>
      </c>
      <c r="M38" s="55">
        <v>0.029</v>
      </c>
      <c r="N38" s="55">
        <v>0.0277</v>
      </c>
    </row>
    <row r="39" spans="1:14" ht="15" customHeight="1">
      <c r="A39" s="53" t="s">
        <v>84</v>
      </c>
      <c r="B39" s="55">
        <v>0.006</v>
      </c>
      <c r="C39" s="55">
        <v>0.0054</v>
      </c>
      <c r="D39" s="55">
        <v>0.0055</v>
      </c>
      <c r="E39" s="55">
        <v>0.0054</v>
      </c>
      <c r="F39" s="55">
        <v>0.0054</v>
      </c>
      <c r="G39" s="55">
        <v>0.0057</v>
      </c>
      <c r="H39" s="55">
        <v>0.0055</v>
      </c>
      <c r="I39" s="55">
        <v>0.0061</v>
      </c>
      <c r="J39" s="55">
        <v>0.0061</v>
      </c>
      <c r="K39" s="55">
        <v>0.0057</v>
      </c>
      <c r="L39" s="55">
        <v>0.0056</v>
      </c>
      <c r="M39" s="55">
        <v>0.0067</v>
      </c>
      <c r="N39" s="55">
        <v>0.0065</v>
      </c>
    </row>
    <row r="40" spans="1:14" ht="15" customHeight="1">
      <c r="A40" s="53" t="s">
        <v>8</v>
      </c>
      <c r="B40" s="55">
        <v>0.1194</v>
      </c>
      <c r="C40" s="55">
        <v>0.1192</v>
      </c>
      <c r="D40" s="55">
        <v>0.1163</v>
      </c>
      <c r="E40" s="55">
        <v>0.118</v>
      </c>
      <c r="F40" s="55">
        <v>0.117</v>
      </c>
      <c r="G40" s="55">
        <v>0.1133</v>
      </c>
      <c r="H40" s="55">
        <v>0.1167</v>
      </c>
      <c r="I40" s="55">
        <v>0.114</v>
      </c>
      <c r="J40" s="55">
        <v>0.1082</v>
      </c>
      <c r="K40" s="55">
        <v>0.1111</v>
      </c>
      <c r="L40" s="55">
        <v>0.11</v>
      </c>
      <c r="M40" s="55">
        <v>0.1044</v>
      </c>
      <c r="N40" s="55">
        <v>0.1045</v>
      </c>
    </row>
    <row r="41" spans="1:14" ht="15" customHeight="1">
      <c r="A41" s="53" t="s">
        <v>9</v>
      </c>
      <c r="B41" s="55">
        <v>0.0204</v>
      </c>
      <c r="C41" s="55">
        <v>0.0211</v>
      </c>
      <c r="D41" s="55">
        <v>0.0218</v>
      </c>
      <c r="E41" s="55">
        <v>0.0232</v>
      </c>
      <c r="F41" s="55">
        <v>0.0221</v>
      </c>
      <c r="G41" s="55">
        <v>0.0206</v>
      </c>
      <c r="H41" s="55">
        <v>0.0199</v>
      </c>
      <c r="I41" s="55">
        <v>0.0213</v>
      </c>
      <c r="J41" s="55">
        <v>0.0226</v>
      </c>
      <c r="K41" s="55">
        <v>0.025</v>
      </c>
      <c r="L41" s="55">
        <v>0.0232</v>
      </c>
      <c r="M41" s="55">
        <v>0.0236</v>
      </c>
      <c r="N41" s="55">
        <v>0.0242</v>
      </c>
    </row>
    <row r="42" spans="1:14" ht="15" customHeight="1">
      <c r="A42" s="53" t="s">
        <v>10</v>
      </c>
      <c r="B42" s="55">
        <v>0.1156</v>
      </c>
      <c r="C42" s="55">
        <v>0.1138</v>
      </c>
      <c r="D42" s="55">
        <v>0.1173</v>
      </c>
      <c r="E42" s="55">
        <v>0.1236</v>
      </c>
      <c r="F42" s="55">
        <v>0.1191</v>
      </c>
      <c r="G42" s="55">
        <v>0.1186</v>
      </c>
      <c r="H42" s="55">
        <v>0.1157</v>
      </c>
      <c r="I42" s="55">
        <v>0.1179</v>
      </c>
      <c r="J42" s="55">
        <v>0.1183</v>
      </c>
      <c r="K42" s="55">
        <v>0.1214</v>
      </c>
      <c r="L42" s="55">
        <v>0.121</v>
      </c>
      <c r="M42" s="55">
        <v>0.1147</v>
      </c>
      <c r="N42" s="55">
        <v>0.1125</v>
      </c>
    </row>
    <row r="43" spans="1:14" ht="15" customHeight="1">
      <c r="A43" s="53" t="s">
        <v>11</v>
      </c>
      <c r="B43" s="55">
        <v>0.0432</v>
      </c>
      <c r="C43" s="55">
        <v>0.0448</v>
      </c>
      <c r="D43" s="55">
        <v>0.0445</v>
      </c>
      <c r="E43" s="55">
        <v>0.0436</v>
      </c>
      <c r="F43" s="55">
        <v>0.0461</v>
      </c>
      <c r="G43" s="55">
        <v>0.046</v>
      </c>
      <c r="H43" s="55">
        <v>0.046</v>
      </c>
      <c r="I43" s="55">
        <v>0.0473</v>
      </c>
      <c r="J43" s="55">
        <v>0.048</v>
      </c>
      <c r="K43" s="55">
        <v>0.0465</v>
      </c>
      <c r="L43" s="55">
        <v>0.0473</v>
      </c>
      <c r="M43" s="55">
        <v>0.0495</v>
      </c>
      <c r="N43" s="55">
        <v>0.0468</v>
      </c>
    </row>
    <row r="44" spans="1:14" ht="15" customHeight="1">
      <c r="A44" s="53" t="s">
        <v>12</v>
      </c>
      <c r="B44" s="55">
        <v>0.015</v>
      </c>
      <c r="C44" s="55">
        <v>0.0151</v>
      </c>
      <c r="D44" s="55">
        <v>0.0147</v>
      </c>
      <c r="E44" s="55">
        <v>0.0152</v>
      </c>
      <c r="F44" s="55">
        <v>0.0144</v>
      </c>
      <c r="G44" s="55">
        <v>0.0144</v>
      </c>
      <c r="H44" s="55">
        <v>0.0148</v>
      </c>
      <c r="I44" s="55">
        <v>0.0139</v>
      </c>
      <c r="J44" s="55">
        <v>0.0138</v>
      </c>
      <c r="K44" s="55">
        <v>0.0141</v>
      </c>
      <c r="L44" s="55">
        <v>0.0162</v>
      </c>
      <c r="M44" s="55">
        <v>0.015</v>
      </c>
      <c r="N44" s="55">
        <v>0.0146</v>
      </c>
    </row>
    <row r="45" spans="1:14" ht="15" customHeight="1">
      <c r="A45" s="53" t="s">
        <v>85</v>
      </c>
      <c r="B45" s="55">
        <v>0.0054</v>
      </c>
      <c r="C45" s="55">
        <v>0.0055</v>
      </c>
      <c r="D45" s="55">
        <v>0.0054</v>
      </c>
      <c r="E45" s="55">
        <v>0.0055</v>
      </c>
      <c r="F45" s="55">
        <v>0.0058</v>
      </c>
      <c r="G45" s="55">
        <v>0.0069</v>
      </c>
      <c r="H45" s="55">
        <v>0.0074</v>
      </c>
      <c r="I45" s="55">
        <v>0.0109</v>
      </c>
      <c r="J45" s="55">
        <v>0.0122</v>
      </c>
      <c r="K45" s="55">
        <v>0.0122</v>
      </c>
      <c r="L45" s="55">
        <v>0.0103</v>
      </c>
      <c r="M45" s="55">
        <v>0.0101</v>
      </c>
      <c r="N45" s="55">
        <v>0.0106</v>
      </c>
    </row>
    <row r="46" spans="1:14" ht="15" customHeight="1">
      <c r="A46" s="53" t="s">
        <v>13</v>
      </c>
      <c r="B46" s="55">
        <v>0.0563</v>
      </c>
      <c r="C46" s="55">
        <v>0.0548</v>
      </c>
      <c r="D46" s="55">
        <v>0.0538</v>
      </c>
      <c r="E46" s="55">
        <v>0.0551</v>
      </c>
      <c r="F46" s="55">
        <v>0.0556</v>
      </c>
      <c r="G46" s="55">
        <v>0.056</v>
      </c>
      <c r="H46" s="55">
        <v>0.0569</v>
      </c>
      <c r="I46" s="55">
        <v>0.0581</v>
      </c>
      <c r="J46" s="55">
        <v>0.0578</v>
      </c>
      <c r="K46" s="55">
        <v>0.0568</v>
      </c>
      <c r="L46" s="55">
        <v>0.0567</v>
      </c>
      <c r="M46" s="55">
        <v>0.0547</v>
      </c>
      <c r="N46" s="55">
        <v>0.053</v>
      </c>
    </row>
    <row r="47" spans="1:14" ht="15" customHeight="1">
      <c r="A47" s="53" t="s">
        <v>14</v>
      </c>
      <c r="B47" s="55">
        <v>0.0336</v>
      </c>
      <c r="C47" s="55">
        <v>0.0354</v>
      </c>
      <c r="D47" s="55">
        <v>0.0348</v>
      </c>
      <c r="E47" s="55">
        <v>0.035</v>
      </c>
      <c r="F47" s="55">
        <v>0.0393</v>
      </c>
      <c r="G47" s="55">
        <v>0.041</v>
      </c>
      <c r="H47" s="55">
        <v>0.0397</v>
      </c>
      <c r="I47" s="55">
        <v>0.0427</v>
      </c>
      <c r="J47" s="55">
        <v>0.0416</v>
      </c>
      <c r="K47" s="55">
        <v>0.0401</v>
      </c>
      <c r="L47" s="55">
        <v>0.0388</v>
      </c>
      <c r="M47" s="55">
        <v>0.0366</v>
      </c>
      <c r="N47" s="55">
        <v>0.0376</v>
      </c>
    </row>
    <row r="48" spans="1:14" ht="15" customHeight="1">
      <c r="A48" s="53" t="s">
        <v>86</v>
      </c>
      <c r="B48" s="55">
        <v>0.0165</v>
      </c>
      <c r="C48" s="55">
        <v>0.0167</v>
      </c>
      <c r="D48" s="55">
        <v>0.0178</v>
      </c>
      <c r="E48" s="55">
        <v>0.0174</v>
      </c>
      <c r="F48" s="55">
        <v>0.0164</v>
      </c>
      <c r="G48" s="55">
        <v>0.0167</v>
      </c>
      <c r="H48" s="55">
        <v>0.0162</v>
      </c>
      <c r="I48" s="55">
        <v>0.0163</v>
      </c>
      <c r="J48" s="55">
        <v>0.016</v>
      </c>
      <c r="K48" s="55">
        <v>0.0156</v>
      </c>
      <c r="L48" s="55">
        <v>0.0155</v>
      </c>
      <c r="M48" s="55">
        <v>0.0155</v>
      </c>
      <c r="N48" s="55">
        <v>0.0156</v>
      </c>
    </row>
    <row r="49" spans="1:14" ht="15" customHeight="1">
      <c r="A49" s="53" t="s">
        <v>15</v>
      </c>
      <c r="B49" s="55">
        <v>0.0478</v>
      </c>
      <c r="C49" s="55">
        <v>0.0509</v>
      </c>
      <c r="D49" s="55">
        <v>0.052</v>
      </c>
      <c r="E49" s="55">
        <v>0.05</v>
      </c>
      <c r="F49" s="55">
        <v>0.0481</v>
      </c>
      <c r="G49" s="55">
        <v>0.0479</v>
      </c>
      <c r="H49" s="55">
        <v>0.0472</v>
      </c>
      <c r="I49" s="55">
        <v>0.0483</v>
      </c>
      <c r="J49" s="55">
        <v>0.045</v>
      </c>
      <c r="K49" s="55">
        <v>0.0434</v>
      </c>
      <c r="L49" s="55">
        <v>0.0457</v>
      </c>
      <c r="M49" s="55">
        <v>0.0469</v>
      </c>
      <c r="N49" s="55">
        <v>0.0484</v>
      </c>
    </row>
    <row r="50" spans="1:14" ht="15" customHeight="1">
      <c r="A50" s="53" t="s">
        <v>16</v>
      </c>
      <c r="B50" s="55">
        <v>0.0109</v>
      </c>
      <c r="C50" s="55">
        <v>0.0108</v>
      </c>
      <c r="D50" s="55">
        <v>0.0107</v>
      </c>
      <c r="E50" s="55">
        <v>0.012</v>
      </c>
      <c r="F50" s="55">
        <v>0.0115</v>
      </c>
      <c r="G50" s="55">
        <v>0.0109</v>
      </c>
      <c r="H50" s="55">
        <v>0.0105</v>
      </c>
      <c r="I50" s="55">
        <v>0.0121</v>
      </c>
      <c r="J50" s="55">
        <v>0.0114</v>
      </c>
      <c r="K50" s="55">
        <v>0.0119</v>
      </c>
      <c r="L50" s="55">
        <v>0.012</v>
      </c>
      <c r="M50" s="55">
        <v>0.0128</v>
      </c>
      <c r="N50" s="55">
        <v>0.0134</v>
      </c>
    </row>
    <row r="51" spans="1:14" ht="15" customHeight="1">
      <c r="A51" s="53" t="s">
        <v>17</v>
      </c>
      <c r="B51" s="55">
        <v>0.0485</v>
      </c>
      <c r="C51" s="55">
        <v>0.0493</v>
      </c>
      <c r="D51" s="55">
        <v>0.0478</v>
      </c>
      <c r="E51" s="55">
        <v>0.0466</v>
      </c>
      <c r="F51" s="55">
        <v>0.0455</v>
      </c>
      <c r="G51" s="55">
        <v>0.0482</v>
      </c>
      <c r="H51" s="55">
        <v>0.0464</v>
      </c>
      <c r="I51" s="55">
        <v>0.0456</v>
      </c>
      <c r="J51" s="55">
        <v>0.048</v>
      </c>
      <c r="K51" s="55">
        <v>0.049</v>
      </c>
      <c r="L51" s="55">
        <v>0.0456</v>
      </c>
      <c r="M51" s="55">
        <v>0.0443</v>
      </c>
      <c r="N51" s="55">
        <v>0.0431</v>
      </c>
    </row>
    <row r="52" spans="1:14" ht="15" customHeight="1">
      <c r="A52" s="53" t="s">
        <v>18</v>
      </c>
      <c r="B52" s="55">
        <v>0.0508</v>
      </c>
      <c r="C52" s="55">
        <v>0.051</v>
      </c>
      <c r="D52" s="55">
        <v>0.0501</v>
      </c>
      <c r="E52" s="55">
        <v>0.048</v>
      </c>
      <c r="F52" s="55">
        <v>0.0479</v>
      </c>
      <c r="G52" s="55">
        <v>0.0493</v>
      </c>
      <c r="H52" s="55">
        <v>0.0494</v>
      </c>
      <c r="I52" s="55">
        <v>0.0486</v>
      </c>
      <c r="J52" s="55">
        <v>0.0477</v>
      </c>
      <c r="K52" s="55">
        <v>0.0501</v>
      </c>
      <c r="L52" s="55">
        <v>0.0515</v>
      </c>
      <c r="M52" s="55">
        <v>0.0537</v>
      </c>
      <c r="N52" s="55">
        <v>0.0543</v>
      </c>
    </row>
    <row r="53" spans="1:14" ht="15" customHeight="1">
      <c r="A53" s="53" t="s">
        <v>26</v>
      </c>
      <c r="B53" s="55">
        <v>0.0099</v>
      </c>
      <c r="C53" s="55">
        <v>0.0089</v>
      </c>
      <c r="D53" s="55">
        <v>0.0079</v>
      </c>
      <c r="E53" s="55">
        <v>0.0076</v>
      </c>
      <c r="F53" s="55">
        <v>0.0092</v>
      </c>
      <c r="G53" s="55">
        <v>0.01</v>
      </c>
      <c r="H53" s="55">
        <v>0.0097</v>
      </c>
      <c r="I53" s="55">
        <v>0.0096</v>
      </c>
      <c r="J53" s="55">
        <v>0.0093</v>
      </c>
      <c r="K53" s="55">
        <v>0.0088</v>
      </c>
      <c r="L53" s="55">
        <v>0.0088</v>
      </c>
      <c r="M53" s="55">
        <v>0.0081</v>
      </c>
      <c r="N53" s="55">
        <v>0.0085</v>
      </c>
    </row>
    <row r="54" spans="1:14" ht="15" customHeight="1">
      <c r="A54" s="53" t="s">
        <v>19</v>
      </c>
      <c r="B54" s="55">
        <v>0.0108</v>
      </c>
      <c r="C54" s="55">
        <v>0.0099</v>
      </c>
      <c r="D54" s="55">
        <v>0.0097</v>
      </c>
      <c r="E54" s="55">
        <v>0.0101</v>
      </c>
      <c r="F54" s="55">
        <v>0.0112</v>
      </c>
      <c r="G54" s="55">
        <v>0.0129</v>
      </c>
      <c r="H54" s="55">
        <v>0.0115</v>
      </c>
      <c r="I54" s="55">
        <v>0.0108</v>
      </c>
      <c r="J54" s="55">
        <v>0.0107</v>
      </c>
      <c r="K54" s="55">
        <v>0.0109</v>
      </c>
      <c r="L54" s="55">
        <v>0.0107</v>
      </c>
      <c r="M54" s="55">
        <v>0.0112</v>
      </c>
      <c r="N54" s="55">
        <v>0.013</v>
      </c>
    </row>
    <row r="55" spans="1:14" ht="15" customHeight="1">
      <c r="A55" s="53" t="s">
        <v>20</v>
      </c>
      <c r="B55" s="55">
        <v>0.071</v>
      </c>
      <c r="C55" s="55">
        <v>0.0697</v>
      </c>
      <c r="D55" s="55">
        <v>0.0669</v>
      </c>
      <c r="E55" s="55">
        <v>0.0672</v>
      </c>
      <c r="F55" s="55">
        <v>0.0674</v>
      </c>
      <c r="G55" s="55">
        <v>0.0632</v>
      </c>
      <c r="H55" s="55">
        <v>0.0608</v>
      </c>
      <c r="I55" s="55">
        <v>0.0626</v>
      </c>
      <c r="J55" s="55">
        <v>0.0626</v>
      </c>
      <c r="K55" s="55">
        <v>0.0627</v>
      </c>
      <c r="L55" s="55">
        <v>0.0614</v>
      </c>
      <c r="M55" s="55">
        <v>0.0634</v>
      </c>
      <c r="N55" s="55">
        <v>0.0646</v>
      </c>
    </row>
    <row r="56" spans="1:14" ht="15" customHeight="1">
      <c r="A56" s="53" t="s">
        <v>87</v>
      </c>
      <c r="B56" s="55">
        <v>0.0142</v>
      </c>
      <c r="C56" s="55">
        <v>0.014</v>
      </c>
      <c r="D56" s="55">
        <v>0.0148</v>
      </c>
      <c r="E56" s="55">
        <v>0.0142</v>
      </c>
      <c r="F56" s="55">
        <v>0.0139</v>
      </c>
      <c r="G56" s="55">
        <v>0.0144</v>
      </c>
      <c r="H56" s="55">
        <v>0.0154</v>
      </c>
      <c r="I56" s="55">
        <v>0.0143</v>
      </c>
      <c r="J56" s="55">
        <v>0.0148</v>
      </c>
      <c r="K56" s="55">
        <v>0.0145</v>
      </c>
      <c r="L56" s="55">
        <v>0.0138</v>
      </c>
      <c r="M56" s="55">
        <v>0.0141</v>
      </c>
      <c r="N56" s="55">
        <v>0.0138</v>
      </c>
    </row>
    <row r="57" spans="1:14" ht="15" customHeight="1">
      <c r="A57" s="53" t="s">
        <v>107</v>
      </c>
      <c r="B57" s="55">
        <v>0.0172</v>
      </c>
      <c r="C57" s="55">
        <v>0.0164</v>
      </c>
      <c r="D57" s="55">
        <v>0.0154</v>
      </c>
      <c r="E57" s="55">
        <v>0.0147</v>
      </c>
      <c r="F57" s="55">
        <v>0.0153</v>
      </c>
      <c r="G57" s="55">
        <v>0.0132</v>
      </c>
      <c r="H57" s="55">
        <v>0.0128</v>
      </c>
      <c r="I57" s="55">
        <v>0.0133</v>
      </c>
      <c r="J57" s="55">
        <v>0.0133</v>
      </c>
      <c r="K57" s="55">
        <v>0.0131</v>
      </c>
      <c r="L57" s="55">
        <v>0.0143</v>
      </c>
      <c r="M57" s="55">
        <v>0.0146</v>
      </c>
      <c r="N57" s="55">
        <v>0.0154</v>
      </c>
    </row>
    <row r="58" spans="1:14" ht="15" customHeight="1">
      <c r="A58" s="53" t="s">
        <v>21</v>
      </c>
      <c r="B58" s="55">
        <v>0.0052</v>
      </c>
      <c r="C58" s="55">
        <v>0.0054</v>
      </c>
      <c r="D58" s="55">
        <v>0.005</v>
      </c>
      <c r="E58" s="55">
        <v>0.0051</v>
      </c>
      <c r="F58" s="55">
        <v>0.0052</v>
      </c>
      <c r="G58" s="55">
        <v>0.0055</v>
      </c>
      <c r="H58" s="55">
        <v>0.0046</v>
      </c>
      <c r="I58" s="55">
        <v>0.0047</v>
      </c>
      <c r="J58" s="55">
        <v>0.0045</v>
      </c>
      <c r="K58" s="55">
        <v>0.0046</v>
      </c>
      <c r="L58" s="55">
        <v>0.0043</v>
      </c>
      <c r="M58" s="55">
        <v>0.0038</v>
      </c>
      <c r="N58" s="55">
        <v>0.0039</v>
      </c>
    </row>
    <row r="59" spans="1:14" ht="15" customHeight="1">
      <c r="A59" s="53" t="s">
        <v>22</v>
      </c>
      <c r="B59" s="55">
        <v>0.0526</v>
      </c>
      <c r="C59" s="55">
        <v>0.054</v>
      </c>
      <c r="D59" s="55">
        <v>0.0559</v>
      </c>
      <c r="E59" s="55">
        <v>0.0548</v>
      </c>
      <c r="F59" s="55">
        <v>0.0542</v>
      </c>
      <c r="G59" s="55">
        <v>0.0545</v>
      </c>
      <c r="H59" s="55">
        <v>0.0512</v>
      </c>
      <c r="I59" s="55">
        <v>0.0506</v>
      </c>
      <c r="J59" s="55">
        <v>0.0494</v>
      </c>
      <c r="K59" s="55">
        <v>0.0506</v>
      </c>
      <c r="L59" s="55">
        <v>0.0533</v>
      </c>
      <c r="M59" s="55">
        <v>0.053</v>
      </c>
      <c r="N59" s="55">
        <v>0.0548</v>
      </c>
    </row>
    <row r="60" spans="1:14" ht="15" customHeight="1">
      <c r="A60" s="53" t="s">
        <v>88</v>
      </c>
      <c r="B60" s="55">
        <v>0.018</v>
      </c>
      <c r="C60" s="55">
        <v>0.0122</v>
      </c>
      <c r="D60" s="55">
        <v>0.0125</v>
      </c>
      <c r="E60" s="55">
        <v>0.0133</v>
      </c>
      <c r="F60" s="55">
        <v>0.0157</v>
      </c>
      <c r="G60" s="55">
        <v>0.0132</v>
      </c>
      <c r="H60" s="55">
        <v>0.0208</v>
      </c>
      <c r="I60" s="55">
        <v>0.014</v>
      </c>
      <c r="J60" s="55">
        <v>0.0124</v>
      </c>
      <c r="K60" s="55">
        <v>0.0098</v>
      </c>
      <c r="L60" s="55">
        <v>0.0104</v>
      </c>
      <c r="M60" s="55">
        <v>0.0101</v>
      </c>
      <c r="N60" s="55">
        <v>0.0105</v>
      </c>
    </row>
    <row r="61" spans="1:14" ht="15" customHeight="1">
      <c r="A61" s="53" t="s">
        <v>23</v>
      </c>
      <c r="B61" s="55">
        <v>0.1287</v>
      </c>
      <c r="C61" s="55">
        <v>0.1289</v>
      </c>
      <c r="D61" s="55">
        <v>0.1309</v>
      </c>
      <c r="E61" s="55">
        <v>0.1315</v>
      </c>
      <c r="F61" s="55">
        <v>0.1314</v>
      </c>
      <c r="G61" s="55">
        <v>0.1301</v>
      </c>
      <c r="H61" s="55">
        <v>0.1282</v>
      </c>
      <c r="I61" s="55">
        <v>0.1301</v>
      </c>
      <c r="J61" s="55">
        <v>0.1308</v>
      </c>
      <c r="K61" s="55">
        <v>0.1279</v>
      </c>
      <c r="L61" s="55">
        <v>0.1262</v>
      </c>
      <c r="M61" s="55">
        <v>0.1282</v>
      </c>
      <c r="N61" s="55">
        <v>0.1267</v>
      </c>
    </row>
    <row r="62" spans="1:14" ht="15" customHeight="1">
      <c r="A62" s="53" t="s">
        <v>24</v>
      </c>
      <c r="B62" s="55">
        <v>0.0357</v>
      </c>
      <c r="C62" s="55">
        <v>0.0338</v>
      </c>
      <c r="D62" s="55">
        <v>0.0335</v>
      </c>
      <c r="E62" s="55">
        <v>0.032</v>
      </c>
      <c r="F62" s="55">
        <v>0.0327</v>
      </c>
      <c r="G62" s="55">
        <v>0.0342</v>
      </c>
      <c r="H62" s="55">
        <v>0.036</v>
      </c>
      <c r="I62" s="55">
        <v>0.0359</v>
      </c>
      <c r="J62" s="55">
        <v>0.0372</v>
      </c>
      <c r="K62" s="55">
        <v>0.0372</v>
      </c>
      <c r="L62" s="55">
        <v>0.0367</v>
      </c>
      <c r="M62" s="55">
        <v>0.0359</v>
      </c>
      <c r="N62" s="55">
        <v>0.036</v>
      </c>
    </row>
    <row r="63" spans="1:14" ht="15" customHeight="1">
      <c r="A63" s="53" t="s">
        <v>25</v>
      </c>
      <c r="B63" s="55">
        <v>0.0172</v>
      </c>
      <c r="C63" s="55">
        <v>0.0176</v>
      </c>
      <c r="D63" s="55">
        <v>0.0184</v>
      </c>
      <c r="E63" s="55">
        <v>0.0188</v>
      </c>
      <c r="F63" s="55">
        <v>0.0184</v>
      </c>
      <c r="G63" s="55">
        <v>0.0172</v>
      </c>
      <c r="H63" s="55">
        <v>0.0163</v>
      </c>
      <c r="I63" s="55">
        <v>0.0167</v>
      </c>
      <c r="J63" s="55">
        <v>0.0169</v>
      </c>
      <c r="K63" s="55">
        <v>0.0174</v>
      </c>
      <c r="L63" s="55">
        <v>0.0187</v>
      </c>
      <c r="M63" s="55">
        <v>0.019</v>
      </c>
      <c r="N63" s="55">
        <v>0.0177</v>
      </c>
    </row>
    <row r="64" spans="1:15" ht="15" customHeight="1">
      <c r="A64" s="48"/>
      <c r="B64" s="47"/>
      <c r="C64" s="47"/>
      <c r="D64" s="47"/>
      <c r="E64" s="47"/>
      <c r="F64" s="47"/>
      <c r="G64" s="49"/>
      <c r="H64" s="47"/>
      <c r="I64" s="47"/>
      <c r="J64" s="47"/>
      <c r="K64" s="47"/>
      <c r="L64" s="47"/>
      <c r="M64" s="47"/>
      <c r="N64" s="49"/>
      <c r="O64" s="2"/>
    </row>
    <row r="66" spans="1:14" ht="21.75" customHeight="1">
      <c r="A66" s="57" t="s">
        <v>82</v>
      </c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</row>
    <row r="67" spans="1:14" ht="29.25" customHeight="1">
      <c r="A67" s="52" t="s">
        <v>105</v>
      </c>
      <c r="B67" s="51">
        <f aca="true" t="shared" si="1" ref="B67:N67">B30</f>
        <v>42278</v>
      </c>
      <c r="C67" s="51">
        <f t="shared" si="1"/>
        <v>42309</v>
      </c>
      <c r="D67" s="51">
        <f t="shared" si="1"/>
        <v>42339</v>
      </c>
      <c r="E67" s="51">
        <f t="shared" si="1"/>
        <v>42370</v>
      </c>
      <c r="F67" s="51">
        <f t="shared" si="1"/>
        <v>42401</v>
      </c>
      <c r="G67" s="51">
        <f t="shared" si="1"/>
        <v>42430</v>
      </c>
      <c r="H67" s="51">
        <f t="shared" si="1"/>
        <v>42461</v>
      </c>
      <c r="I67" s="51">
        <f t="shared" si="1"/>
        <v>42491</v>
      </c>
      <c r="J67" s="51">
        <f t="shared" si="1"/>
        <v>42522</v>
      </c>
      <c r="K67" s="51">
        <f t="shared" si="1"/>
        <v>42552</v>
      </c>
      <c r="L67" s="51">
        <f t="shared" si="1"/>
        <v>42583</v>
      </c>
      <c r="M67" s="51">
        <f t="shared" si="1"/>
        <v>42614</v>
      </c>
      <c r="N67" s="51">
        <f t="shared" si="1"/>
        <v>42644</v>
      </c>
    </row>
    <row r="68" spans="1:14" ht="15">
      <c r="A68" s="53" t="s">
        <v>49</v>
      </c>
      <c r="B68" s="55">
        <v>0.1196</v>
      </c>
      <c r="C68" s="55">
        <v>0.1189</v>
      </c>
      <c r="D68" s="55">
        <v>0.116</v>
      </c>
      <c r="E68" s="55">
        <v>0.1186</v>
      </c>
      <c r="F68" s="55">
        <v>0.1214</v>
      </c>
      <c r="G68" s="55">
        <v>0.1241</v>
      </c>
      <c r="H68" s="55">
        <v>0.1276</v>
      </c>
      <c r="I68" s="55">
        <v>0.1264</v>
      </c>
      <c r="J68" s="55">
        <v>0.121</v>
      </c>
      <c r="K68" s="55">
        <v>0.1161</v>
      </c>
      <c r="L68" s="55">
        <v>0.1139</v>
      </c>
      <c r="M68" s="55">
        <v>0.1124</v>
      </c>
      <c r="N68" s="55">
        <v>0.116</v>
      </c>
    </row>
    <row r="69" spans="1:14" ht="15">
      <c r="A69" s="53" t="s">
        <v>89</v>
      </c>
      <c r="B69" s="55">
        <v>0.156</v>
      </c>
      <c r="C69" s="55">
        <v>0.1577</v>
      </c>
      <c r="D69" s="55">
        <v>0.1591</v>
      </c>
      <c r="E69" s="55">
        <v>0.1588</v>
      </c>
      <c r="F69" s="55">
        <v>0.1601</v>
      </c>
      <c r="G69" s="55">
        <v>0.1564</v>
      </c>
      <c r="H69" s="55">
        <v>0.1538</v>
      </c>
      <c r="I69" s="55">
        <v>0.1574</v>
      </c>
      <c r="J69" s="55">
        <v>0.1544</v>
      </c>
      <c r="K69" s="55">
        <v>0.1562</v>
      </c>
      <c r="L69" s="55">
        <v>0.1547</v>
      </c>
      <c r="M69" s="55">
        <v>0.1499</v>
      </c>
      <c r="N69" s="55">
        <v>0.1529</v>
      </c>
    </row>
    <row r="70" spans="1:14" ht="15">
      <c r="A70" s="53" t="s">
        <v>50</v>
      </c>
      <c r="B70" s="55">
        <v>0.0326</v>
      </c>
      <c r="C70" s="55">
        <v>0.0294</v>
      </c>
      <c r="D70" s="55">
        <v>0.0272</v>
      </c>
      <c r="E70" s="55">
        <v>0.0284</v>
      </c>
      <c r="F70" s="55">
        <v>0.0276</v>
      </c>
      <c r="G70" s="55">
        <v>0.0291</v>
      </c>
      <c r="H70" s="55">
        <v>0.0272</v>
      </c>
      <c r="I70" s="55">
        <v>0.026</v>
      </c>
      <c r="J70" s="55">
        <v>0.0255</v>
      </c>
      <c r="K70" s="55">
        <v>0.0252</v>
      </c>
      <c r="L70" s="55">
        <v>0.0238</v>
      </c>
      <c r="M70" s="55">
        <v>0.025</v>
      </c>
      <c r="N70" s="55">
        <v>0.0261</v>
      </c>
    </row>
    <row r="71" spans="1:14" ht="15">
      <c r="A71" s="53" t="s">
        <v>90</v>
      </c>
      <c r="B71" s="55">
        <v>0.0856</v>
      </c>
      <c r="C71" s="55">
        <v>0.0871</v>
      </c>
      <c r="D71" s="55">
        <v>0.0879</v>
      </c>
      <c r="E71" s="55">
        <v>0.0837</v>
      </c>
      <c r="F71" s="55">
        <v>0.0813</v>
      </c>
      <c r="G71" s="55">
        <v>0.0829</v>
      </c>
      <c r="H71" s="55">
        <v>0.0819</v>
      </c>
      <c r="I71" s="55">
        <v>0.0811</v>
      </c>
      <c r="J71" s="55">
        <v>0.079</v>
      </c>
      <c r="K71" s="55">
        <v>0.0794</v>
      </c>
      <c r="L71" s="55">
        <v>0.0816</v>
      </c>
      <c r="M71" s="55">
        <v>0.0859</v>
      </c>
      <c r="N71" s="55">
        <v>0.085</v>
      </c>
    </row>
    <row r="72" spans="1:14" ht="15">
      <c r="A72" s="53" t="s">
        <v>91</v>
      </c>
      <c r="B72" s="55">
        <v>0.0784</v>
      </c>
      <c r="C72" s="55">
        <v>0.0815</v>
      </c>
      <c r="D72" s="55">
        <v>0.0817</v>
      </c>
      <c r="E72" s="55">
        <v>0.0792</v>
      </c>
      <c r="F72" s="55">
        <v>0.0808</v>
      </c>
      <c r="G72" s="55">
        <v>0.0815</v>
      </c>
      <c r="H72" s="55">
        <v>0.0792</v>
      </c>
      <c r="I72" s="55">
        <v>0.0822</v>
      </c>
      <c r="J72" s="55">
        <v>0.0822</v>
      </c>
      <c r="K72" s="55">
        <v>0.0826</v>
      </c>
      <c r="L72" s="55">
        <v>0.0839</v>
      </c>
      <c r="M72" s="55">
        <v>0.0851</v>
      </c>
      <c r="N72" s="55">
        <v>0.0864</v>
      </c>
    </row>
    <row r="73" spans="1:14" ht="15">
      <c r="A73" s="53" t="s">
        <v>92</v>
      </c>
      <c r="B73" s="55">
        <v>0.0613</v>
      </c>
      <c r="C73" s="55">
        <v>0.062</v>
      </c>
      <c r="D73" s="55">
        <v>0.0597</v>
      </c>
      <c r="E73" s="55">
        <v>0.0585</v>
      </c>
      <c r="F73" s="55">
        <v>0.0598</v>
      </c>
      <c r="G73" s="55">
        <v>0.0644</v>
      </c>
      <c r="H73" s="55">
        <v>0.0665</v>
      </c>
      <c r="I73" s="55">
        <v>0.061</v>
      </c>
      <c r="J73" s="55">
        <v>0.0574</v>
      </c>
      <c r="K73" s="55">
        <v>0.0572</v>
      </c>
      <c r="L73" s="55">
        <v>0.0567</v>
      </c>
      <c r="M73" s="55">
        <v>0.055</v>
      </c>
      <c r="N73" s="55">
        <v>0.0518</v>
      </c>
    </row>
    <row r="74" spans="1:14" ht="15">
      <c r="A74" s="53" t="s">
        <v>93</v>
      </c>
      <c r="B74" s="55">
        <v>0.0135</v>
      </c>
      <c r="C74" s="55">
        <v>0.013</v>
      </c>
      <c r="D74" s="55">
        <v>0.0127</v>
      </c>
      <c r="E74" s="55">
        <v>0.0135</v>
      </c>
      <c r="F74" s="55">
        <v>0.0114</v>
      </c>
      <c r="G74" s="55">
        <v>0.0132</v>
      </c>
      <c r="H74" s="55">
        <v>0.012</v>
      </c>
      <c r="I74" s="55">
        <v>0.0106</v>
      </c>
      <c r="J74" s="55">
        <v>0.0094</v>
      </c>
      <c r="K74" s="55">
        <v>0.0086</v>
      </c>
      <c r="L74" s="55">
        <v>0.009</v>
      </c>
      <c r="M74" s="55">
        <v>0.0091</v>
      </c>
      <c r="N74" s="55">
        <v>0.0088</v>
      </c>
    </row>
    <row r="75" spans="1:14" ht="15">
      <c r="A75" s="53" t="s">
        <v>51</v>
      </c>
      <c r="B75" s="55">
        <v>0.0277</v>
      </c>
      <c r="C75" s="55">
        <v>0.0283</v>
      </c>
      <c r="D75" s="55">
        <v>0.0274</v>
      </c>
      <c r="E75" s="55">
        <v>0.0283</v>
      </c>
      <c r="F75" s="55">
        <v>0.0278</v>
      </c>
      <c r="G75" s="55">
        <v>0.0266</v>
      </c>
      <c r="H75" s="55">
        <v>0.0269</v>
      </c>
      <c r="I75" s="55">
        <v>0.0277</v>
      </c>
      <c r="J75" s="55">
        <v>0.0289</v>
      </c>
      <c r="K75" s="55">
        <v>0.0286</v>
      </c>
      <c r="L75" s="55">
        <v>0.0311</v>
      </c>
      <c r="M75" s="55">
        <v>0.0292</v>
      </c>
      <c r="N75" s="55">
        <v>0.0295</v>
      </c>
    </row>
    <row r="76" spans="1:14" ht="15">
      <c r="A76" s="53" t="s">
        <v>94</v>
      </c>
      <c r="B76" s="55">
        <v>0.0185</v>
      </c>
      <c r="C76" s="55">
        <v>0.0196</v>
      </c>
      <c r="D76" s="55">
        <v>0.0199</v>
      </c>
      <c r="E76" s="55">
        <v>0.0213</v>
      </c>
      <c r="F76" s="55">
        <v>0.0201</v>
      </c>
      <c r="G76" s="55">
        <v>0.0195</v>
      </c>
      <c r="H76" s="55">
        <v>0.0201</v>
      </c>
      <c r="I76" s="55">
        <v>0.0218</v>
      </c>
      <c r="J76" s="55">
        <v>0.028</v>
      </c>
      <c r="K76" s="55">
        <v>0.0303</v>
      </c>
      <c r="L76" s="55">
        <v>0.026</v>
      </c>
      <c r="M76" s="55">
        <v>0.0248</v>
      </c>
      <c r="N76" s="55">
        <v>0.0237</v>
      </c>
    </row>
    <row r="77" spans="1:14" ht="15">
      <c r="A77" s="53" t="s">
        <v>95</v>
      </c>
      <c r="B77" s="55">
        <v>0.0201</v>
      </c>
      <c r="C77" s="55">
        <v>0.0202</v>
      </c>
      <c r="D77" s="55">
        <v>0.0218</v>
      </c>
      <c r="E77" s="55">
        <v>0.0226</v>
      </c>
      <c r="F77" s="55">
        <v>0.022</v>
      </c>
      <c r="G77" s="55">
        <v>0.0202</v>
      </c>
      <c r="H77" s="55">
        <v>0.0202</v>
      </c>
      <c r="I77" s="55">
        <v>0.0213</v>
      </c>
      <c r="J77" s="55">
        <v>0.0225</v>
      </c>
      <c r="K77" s="55">
        <v>0.0236</v>
      </c>
      <c r="L77" s="55">
        <v>0.0235</v>
      </c>
      <c r="M77" s="55">
        <v>0.0248</v>
      </c>
      <c r="N77" s="55">
        <v>0.025</v>
      </c>
    </row>
    <row r="78" spans="1:14" ht="15">
      <c r="A78" s="53" t="s">
        <v>52</v>
      </c>
      <c r="B78" s="55">
        <v>0.0685</v>
      </c>
      <c r="C78" s="55">
        <v>0.0692</v>
      </c>
      <c r="D78" s="55">
        <v>0.0671</v>
      </c>
      <c r="E78" s="55">
        <v>0.0669</v>
      </c>
      <c r="F78" s="55">
        <v>0.0677</v>
      </c>
      <c r="G78" s="55">
        <v>0.0619</v>
      </c>
      <c r="H78" s="55">
        <v>0.0611</v>
      </c>
      <c r="I78" s="55">
        <v>0.0592</v>
      </c>
      <c r="J78" s="55">
        <v>0.0598</v>
      </c>
      <c r="K78" s="55">
        <v>0.0637</v>
      </c>
      <c r="L78" s="55">
        <v>0.0712</v>
      </c>
      <c r="M78" s="55">
        <v>0.0748</v>
      </c>
      <c r="N78" s="55">
        <v>0.0754</v>
      </c>
    </row>
    <row r="79" spans="1:14" ht="15">
      <c r="A79" s="53" t="s">
        <v>96</v>
      </c>
      <c r="B79" s="55">
        <v>0.0292</v>
      </c>
      <c r="C79" s="55">
        <v>0.03</v>
      </c>
      <c r="D79" s="55">
        <v>0.0318</v>
      </c>
      <c r="E79" s="55">
        <v>0.0307</v>
      </c>
      <c r="F79" s="55">
        <v>0.0291</v>
      </c>
      <c r="G79" s="55">
        <v>0.0297</v>
      </c>
      <c r="H79" s="55">
        <v>0.0281</v>
      </c>
      <c r="I79" s="55">
        <v>0.0294</v>
      </c>
      <c r="J79" s="55">
        <v>0.0291</v>
      </c>
      <c r="K79" s="55">
        <v>0.0308</v>
      </c>
      <c r="L79" s="55">
        <v>0.031</v>
      </c>
      <c r="M79" s="55">
        <v>0.0341</v>
      </c>
      <c r="N79" s="55">
        <v>0.0341</v>
      </c>
    </row>
    <row r="80" spans="1:14" ht="15">
      <c r="A80" s="53" t="s">
        <v>97</v>
      </c>
      <c r="B80" s="55">
        <v>0.0594</v>
      </c>
      <c r="C80" s="55">
        <v>0.0618</v>
      </c>
      <c r="D80" s="55">
        <v>0.064</v>
      </c>
      <c r="E80" s="55">
        <v>0.0636</v>
      </c>
      <c r="F80" s="55">
        <v>0.0628</v>
      </c>
      <c r="G80" s="55">
        <v>0.0604</v>
      </c>
      <c r="H80" s="55">
        <v>0.0601</v>
      </c>
      <c r="I80" s="55">
        <v>0.0588</v>
      </c>
      <c r="J80" s="55">
        <v>0.0578</v>
      </c>
      <c r="K80" s="55">
        <v>0.0618</v>
      </c>
      <c r="L80" s="55">
        <v>0.0639</v>
      </c>
      <c r="M80" s="55">
        <v>0.0661</v>
      </c>
      <c r="N80" s="55">
        <v>0.0665</v>
      </c>
    </row>
    <row r="81" spans="1:14" ht="15">
      <c r="A81" s="53" t="s">
        <v>98</v>
      </c>
      <c r="B81" s="55">
        <v>0.0202</v>
      </c>
      <c r="C81" s="55">
        <v>0.0199</v>
      </c>
      <c r="D81" s="55">
        <v>0.0192</v>
      </c>
      <c r="E81" s="55">
        <v>0.0193</v>
      </c>
      <c r="F81" s="55">
        <v>0.0196</v>
      </c>
      <c r="G81" s="55">
        <v>0.0208</v>
      </c>
      <c r="H81" s="55">
        <v>0.0218</v>
      </c>
      <c r="I81" s="55">
        <v>0.0211</v>
      </c>
      <c r="J81" s="55">
        <v>0.0217</v>
      </c>
      <c r="K81" s="55">
        <v>0.0207</v>
      </c>
      <c r="L81" s="55">
        <v>0.0204</v>
      </c>
      <c r="M81" s="55">
        <v>0.0204</v>
      </c>
      <c r="N81" s="55">
        <v>0.0201</v>
      </c>
    </row>
    <row r="82" spans="1:14" ht="15">
      <c r="A82" s="53" t="s">
        <v>53</v>
      </c>
      <c r="B82" s="55">
        <v>0.113</v>
      </c>
      <c r="C82" s="55">
        <v>0.1094</v>
      </c>
      <c r="D82" s="55">
        <v>0.1104</v>
      </c>
      <c r="E82" s="55">
        <v>0.1141</v>
      </c>
      <c r="F82" s="55">
        <v>0.1108</v>
      </c>
      <c r="G82" s="55">
        <v>0.1098</v>
      </c>
      <c r="H82" s="55">
        <v>0.1073</v>
      </c>
      <c r="I82" s="55">
        <v>0.1076</v>
      </c>
      <c r="J82" s="55">
        <v>0.1051</v>
      </c>
      <c r="K82" s="55">
        <v>0.1066</v>
      </c>
      <c r="L82" s="55">
        <v>0.1059</v>
      </c>
      <c r="M82" s="55">
        <v>0.1021</v>
      </c>
      <c r="N82" s="55">
        <v>0.0996</v>
      </c>
    </row>
    <row r="83" spans="1:14" ht="15">
      <c r="A83" s="53" t="s">
        <v>99</v>
      </c>
      <c r="B83" s="55">
        <v>0.1131</v>
      </c>
      <c r="C83" s="55">
        <v>0.1157</v>
      </c>
      <c r="D83" s="55">
        <v>0.1161</v>
      </c>
      <c r="E83" s="55">
        <v>0.1195</v>
      </c>
      <c r="F83" s="55">
        <v>0.1189</v>
      </c>
      <c r="G83" s="55">
        <v>0.1151</v>
      </c>
      <c r="H83" s="55">
        <v>0.1119</v>
      </c>
      <c r="I83" s="55">
        <v>0.1132</v>
      </c>
      <c r="J83" s="55">
        <v>0.1185</v>
      </c>
      <c r="K83" s="55">
        <v>0.1203</v>
      </c>
      <c r="L83" s="55">
        <v>0.1179</v>
      </c>
      <c r="M83" s="55">
        <v>0.1172</v>
      </c>
      <c r="N83" s="55">
        <v>0.1165</v>
      </c>
    </row>
    <row r="84" spans="1:14" ht="15">
      <c r="A84" s="53" t="s">
        <v>100</v>
      </c>
      <c r="B84" s="55">
        <v>0.0593</v>
      </c>
      <c r="C84" s="55">
        <v>0.0596</v>
      </c>
      <c r="D84" s="55">
        <v>0.0598</v>
      </c>
      <c r="E84" s="55">
        <v>0.063</v>
      </c>
      <c r="F84" s="55">
        <v>0.0635</v>
      </c>
      <c r="G84" s="55">
        <v>0.0615</v>
      </c>
      <c r="H84" s="55">
        <v>0.0616</v>
      </c>
      <c r="I84" s="55">
        <v>0.0624</v>
      </c>
      <c r="J84" s="55">
        <v>0.061</v>
      </c>
      <c r="K84" s="55">
        <v>0.0605</v>
      </c>
      <c r="L84" s="55">
        <v>0.0595</v>
      </c>
      <c r="M84" s="55">
        <v>0.0604</v>
      </c>
      <c r="N84" s="55">
        <v>0.0595</v>
      </c>
    </row>
    <row r="85" spans="1:14" ht="15">
      <c r="A85" s="53" t="s">
        <v>54</v>
      </c>
      <c r="B85" s="55">
        <v>0.0223</v>
      </c>
      <c r="C85" s="55">
        <v>0.0225</v>
      </c>
      <c r="D85" s="55">
        <v>0.0229</v>
      </c>
      <c r="E85" s="55">
        <v>0.024</v>
      </c>
      <c r="F85" s="55">
        <v>0.0231</v>
      </c>
      <c r="G85" s="55">
        <v>0.0245</v>
      </c>
      <c r="H85" s="55">
        <v>0.0265</v>
      </c>
      <c r="I85" s="55">
        <v>0.029</v>
      </c>
      <c r="J85" s="55">
        <v>0.0296</v>
      </c>
      <c r="K85" s="55">
        <v>0.03</v>
      </c>
      <c r="L85" s="55">
        <v>0.0298</v>
      </c>
      <c r="M85" s="55">
        <v>0.0303</v>
      </c>
      <c r="N85" s="55">
        <v>0.0288</v>
      </c>
    </row>
    <row r="86" spans="1:14" ht="15">
      <c r="A86" s="53" t="s">
        <v>55</v>
      </c>
      <c r="B86" s="55">
        <v>0.0315</v>
      </c>
      <c r="C86" s="55">
        <v>0.03</v>
      </c>
      <c r="D86" s="55">
        <v>0.031</v>
      </c>
      <c r="E86" s="55">
        <v>0.0295</v>
      </c>
      <c r="F86" s="55">
        <v>0.0314</v>
      </c>
      <c r="G86" s="55">
        <v>0.0314</v>
      </c>
      <c r="H86" s="55">
        <v>0.0339</v>
      </c>
      <c r="I86" s="55">
        <v>0.0297</v>
      </c>
      <c r="J86" s="55">
        <v>0.027</v>
      </c>
      <c r="K86" s="55">
        <v>0.0256</v>
      </c>
      <c r="L86" s="55">
        <v>0.0267</v>
      </c>
      <c r="M86" s="55">
        <v>0.0255</v>
      </c>
      <c r="N86" s="55">
        <v>0.0254</v>
      </c>
    </row>
    <row r="87" spans="1:14" ht="15">
      <c r="A87" s="53" t="s">
        <v>101</v>
      </c>
      <c r="B87" s="55">
        <v>0.0186</v>
      </c>
      <c r="C87" s="55">
        <v>0.0154</v>
      </c>
      <c r="D87" s="55">
        <v>0.0159</v>
      </c>
      <c r="E87" s="55">
        <v>0.0162</v>
      </c>
      <c r="F87" s="55">
        <v>0.0162</v>
      </c>
      <c r="G87" s="55">
        <v>0.0154</v>
      </c>
      <c r="H87" s="55">
        <v>0.0183</v>
      </c>
      <c r="I87" s="55">
        <v>0.0159</v>
      </c>
      <c r="J87" s="55">
        <v>0.0151</v>
      </c>
      <c r="K87" s="55">
        <v>0.0159</v>
      </c>
      <c r="L87" s="55">
        <v>0.0153</v>
      </c>
      <c r="M87" s="55">
        <v>0.0173</v>
      </c>
      <c r="N87" s="55">
        <v>0.0182</v>
      </c>
    </row>
    <row r="88" spans="1:14" ht="15">
      <c r="A88" s="53" t="s">
        <v>56</v>
      </c>
      <c r="B88" s="55">
        <v>0.0155</v>
      </c>
      <c r="C88" s="55">
        <v>0.0144</v>
      </c>
      <c r="D88" s="55">
        <v>0.0136</v>
      </c>
      <c r="E88" s="55">
        <v>0.014</v>
      </c>
      <c r="F88" s="55">
        <v>0.0146</v>
      </c>
      <c r="G88" s="55">
        <v>0.0137</v>
      </c>
      <c r="H88" s="55">
        <v>0.0139</v>
      </c>
      <c r="I88" s="55">
        <v>0.014</v>
      </c>
      <c r="J88" s="55">
        <v>0.0132</v>
      </c>
      <c r="K88" s="55">
        <v>0.0122</v>
      </c>
      <c r="L88" s="55">
        <v>0.012</v>
      </c>
      <c r="M88" s="55">
        <v>0.0132</v>
      </c>
      <c r="N88" s="55">
        <v>0.0129</v>
      </c>
    </row>
    <row r="89" spans="1:14" ht="15">
      <c r="A89" s="53" t="s">
        <v>57</v>
      </c>
      <c r="B89" s="55">
        <v>0.0475</v>
      </c>
      <c r="C89" s="55">
        <v>0.0453</v>
      </c>
      <c r="D89" s="55">
        <v>0.0438</v>
      </c>
      <c r="E89" s="55">
        <v>0.0448</v>
      </c>
      <c r="F89" s="55">
        <v>0.0454</v>
      </c>
      <c r="G89" s="55">
        <v>0.0476</v>
      </c>
      <c r="H89" s="55">
        <v>0.0467</v>
      </c>
      <c r="I89" s="55">
        <v>0.049</v>
      </c>
      <c r="J89" s="55">
        <v>0.05</v>
      </c>
      <c r="K89" s="55">
        <v>0.0493</v>
      </c>
      <c r="L89" s="55">
        <v>0.0473</v>
      </c>
      <c r="M89" s="55">
        <v>0.045</v>
      </c>
      <c r="N89" s="55">
        <v>0.0443</v>
      </c>
    </row>
    <row r="90" spans="1:15" ht="15" customHeight="1">
      <c r="A90" s="53" t="s">
        <v>58</v>
      </c>
      <c r="B90" s="55">
        <v>0.0125</v>
      </c>
      <c r="C90" s="55">
        <v>0.0126</v>
      </c>
      <c r="D90" s="55">
        <v>0.0119</v>
      </c>
      <c r="E90" s="55">
        <v>0.0123</v>
      </c>
      <c r="F90" s="55">
        <v>0.0132</v>
      </c>
      <c r="G90" s="55">
        <v>0.0136</v>
      </c>
      <c r="H90" s="55">
        <v>0.0127</v>
      </c>
      <c r="I90" s="55">
        <v>0.0131</v>
      </c>
      <c r="J90" s="55">
        <v>0.0134</v>
      </c>
      <c r="K90" s="55">
        <v>0.0129</v>
      </c>
      <c r="L90" s="55">
        <v>0.014</v>
      </c>
      <c r="M90" s="55">
        <v>0.0134</v>
      </c>
      <c r="N90" s="55">
        <v>0.0143</v>
      </c>
      <c r="O90" s="2"/>
    </row>
    <row r="91" spans="1:14" ht="15">
      <c r="A91" s="54"/>
      <c r="B91" s="54"/>
      <c r="C91" s="54"/>
      <c r="D91" s="54"/>
      <c r="E91" s="54"/>
      <c r="F91" s="54"/>
      <c r="G91" s="54"/>
      <c r="H91" s="54"/>
      <c r="I91" s="54"/>
      <c r="J91" s="54"/>
      <c r="K91" s="54"/>
      <c r="L91" s="54"/>
      <c r="M91" s="54"/>
      <c r="N91" s="54"/>
    </row>
    <row r="92" spans="2:14" ht="1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2:14" ht="1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2:14" ht="1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2:14" ht="1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2:14" ht="1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2:14" ht="1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</sheetData>
  <sheetProtection/>
  <mergeCells count="3">
    <mergeCell ref="A7:N7"/>
    <mergeCell ref="A29:N29"/>
    <mergeCell ref="A66:N66"/>
  </mergeCells>
  <printOptions horizontalCentered="1" verticalCentered="1"/>
  <pageMargins left="0.5" right="0.5" top="0.5" bottom="0.5" header="0.3" footer="0.3"/>
  <pageSetup horizontalDpi="300" verticalDpi="300" orientation="landscape" pageOrder="overThenDown" scale="78" r:id="rId3"/>
  <rowBreaks count="1" manualBreakCount="1">
    <brk id="27" max="255" man="1"/>
  </rowBreaks>
  <colBreaks count="2" manualBreakCount="2">
    <brk id="14" max="65535" man="1"/>
    <brk id="29" max="65535" man="1"/>
  </col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3:O183"/>
  <sheetViews>
    <sheetView zoomScalePageLayoutView="0" workbookViewId="0" topLeftCell="A1">
      <selection activeCell="H13" sqref="H13"/>
    </sheetView>
  </sheetViews>
  <sheetFormatPr defaultColWidth="9.33203125" defaultRowHeight="12"/>
  <cols>
    <col min="1" max="1" width="9.83203125" style="0" customWidth="1"/>
    <col min="3" max="3" width="9.66015625" style="0" bestFit="1" customWidth="1"/>
    <col min="8" max="8" width="9.66015625" style="0" bestFit="1" customWidth="1"/>
  </cols>
  <sheetData>
    <row r="3" spans="1:7" ht="12">
      <c r="A3" t="s">
        <v>66</v>
      </c>
      <c r="B3" t="s">
        <v>29</v>
      </c>
      <c r="C3" t="s">
        <v>46</v>
      </c>
      <c r="F3" s="13" t="s">
        <v>47</v>
      </c>
      <c r="G3" s="13"/>
    </row>
    <row r="4" spans="1:7" ht="12">
      <c r="A4" t="s">
        <v>30</v>
      </c>
      <c r="B4">
        <v>18</v>
      </c>
      <c r="C4" t="str">
        <f aca="true" t="shared" si="0" ref="C4:C9">INDEX(ManuSales,B4,1)</f>
        <v>Toyota</v>
      </c>
      <c r="F4" s="13">
        <f aca="true" t="shared" si="1" ref="F4:F9">MATCH(G4,ManuSales,0)</f>
        <v>6</v>
      </c>
      <c r="G4" s="13" t="s">
        <v>27</v>
      </c>
    </row>
    <row r="5" spans="1:7" ht="12">
      <c r="A5" t="s">
        <v>31</v>
      </c>
      <c r="B5">
        <v>7</v>
      </c>
      <c r="C5" t="str">
        <f t="shared" si="0"/>
        <v>Honda</v>
      </c>
      <c r="F5" s="13">
        <f t="shared" si="1"/>
        <v>4</v>
      </c>
      <c r="G5" s="13" t="s">
        <v>8</v>
      </c>
    </row>
    <row r="6" spans="1:7" ht="12">
      <c r="A6" t="s">
        <v>32</v>
      </c>
      <c r="B6">
        <v>6</v>
      </c>
      <c r="C6" t="str">
        <f t="shared" si="0"/>
        <v>GM</v>
      </c>
      <c r="F6" s="13">
        <f t="shared" si="1"/>
        <v>18</v>
      </c>
      <c r="G6" s="13" t="s">
        <v>23</v>
      </c>
    </row>
    <row r="7" spans="1:7" ht="12">
      <c r="A7" t="s">
        <v>39</v>
      </c>
      <c r="B7">
        <v>4</v>
      </c>
      <c r="C7" t="str">
        <f t="shared" si="0"/>
        <v>Ford</v>
      </c>
      <c r="F7" s="13">
        <f t="shared" si="1"/>
        <v>7</v>
      </c>
      <c r="G7" s="13" t="s">
        <v>10</v>
      </c>
    </row>
    <row r="8" spans="1:7" ht="12">
      <c r="A8" t="s">
        <v>40</v>
      </c>
      <c r="B8">
        <v>3</v>
      </c>
      <c r="C8" t="str">
        <f t="shared" si="0"/>
        <v>FCA</v>
      </c>
      <c r="F8" s="13" t="e">
        <f t="shared" si="1"/>
        <v>#N/A</v>
      </c>
      <c r="G8" s="13" t="s">
        <v>6</v>
      </c>
    </row>
    <row r="9" spans="1:7" ht="12">
      <c r="A9" t="s">
        <v>41</v>
      </c>
      <c r="B9">
        <v>13</v>
      </c>
      <c r="C9" t="str">
        <f t="shared" si="0"/>
        <v>Nissan</v>
      </c>
      <c r="F9" s="13">
        <f t="shared" si="1"/>
        <v>13</v>
      </c>
      <c r="G9" s="13" t="s">
        <v>20</v>
      </c>
    </row>
    <row r="10" spans="9:13" ht="12">
      <c r="I10" t="s">
        <v>68</v>
      </c>
      <c r="J10" t="s">
        <v>29</v>
      </c>
      <c r="K10" t="s">
        <v>29</v>
      </c>
      <c r="L10" s="13" t="s">
        <v>47</v>
      </c>
      <c r="M10" s="13"/>
    </row>
    <row r="11" spans="9:13" ht="12">
      <c r="I11" t="s">
        <v>30</v>
      </c>
      <c r="J11">
        <v>2</v>
      </c>
      <c r="K11" t="str">
        <f aca="true" t="shared" si="2" ref="K11:K16">INDEX(SgmtSales,J11,1)</f>
        <v>Compact Crossover SUV</v>
      </c>
      <c r="L11" s="13">
        <f aca="true" t="shared" si="3" ref="L11:L16">MATCH(M11,SgmtSales,0)</f>
        <v>15</v>
      </c>
      <c r="M11" s="13" t="s">
        <v>53</v>
      </c>
    </row>
    <row r="12" spans="9:13" ht="12">
      <c r="I12" t="s">
        <v>31</v>
      </c>
      <c r="J12">
        <v>15</v>
      </c>
      <c r="K12" t="str">
        <f t="shared" si="2"/>
        <v>Midsize Car</v>
      </c>
      <c r="L12" s="13">
        <f t="shared" si="3"/>
        <v>1</v>
      </c>
      <c r="M12" s="13" t="s">
        <v>49</v>
      </c>
    </row>
    <row r="13" spans="1:13" ht="12">
      <c r="A13" t="s">
        <v>33</v>
      </c>
      <c r="B13" s="14" t="s">
        <v>62</v>
      </c>
      <c r="C13" t="str">
        <f>"Manufacturer Consideration on Edmunds.com:"&amp;CHAR(10)&amp;TEXT(Consideration!B8,"MMM YYYY")&amp;" vs. "&amp;TEXT(Consideration!N8,"MMM YYYY")</f>
        <v>Manufacturer Consideration on Edmunds.com:
Oct 2015 vs. Oct 2016</v>
      </c>
      <c r="I13" t="s">
        <v>32</v>
      </c>
      <c r="J13">
        <v>1</v>
      </c>
      <c r="K13" t="str">
        <f t="shared" si="2"/>
        <v>Compact Car</v>
      </c>
      <c r="L13" s="13">
        <f t="shared" si="3"/>
        <v>2</v>
      </c>
      <c r="M13" s="13" t="s">
        <v>89</v>
      </c>
    </row>
    <row r="14" spans="1:13" ht="12">
      <c r="A14" t="s">
        <v>34</v>
      </c>
      <c r="B14" s="14" t="s">
        <v>62</v>
      </c>
      <c r="C14" t="str">
        <f>"Make Consideration on Edmunds.com:"&amp;CHAR(10)&amp;TEXT(Consideration!B8,"MMM YYYY")&amp;" vs. "&amp;TEXT(Consideration!N8,"MMM YYYY")</f>
        <v>Make Consideration on Edmunds.com:
Oct 2015 vs. Oct 2016</v>
      </c>
      <c r="I14" t="s">
        <v>39</v>
      </c>
      <c r="J14">
        <v>16</v>
      </c>
      <c r="K14" t="str">
        <f t="shared" si="2"/>
        <v>Midsize Crossover SUV</v>
      </c>
      <c r="L14" s="13">
        <f t="shared" si="3"/>
        <v>16</v>
      </c>
      <c r="M14" s="13" t="s">
        <v>99</v>
      </c>
    </row>
    <row r="15" spans="1:13" ht="12">
      <c r="A15" t="s">
        <v>59</v>
      </c>
      <c r="B15" s="14"/>
      <c r="C15" t="str">
        <f>"Vehicle Segment Consideration on Edmunds.com:"&amp;CHAR(10)&amp;TEXT(Consideration!B8,"MMM YYYY")&amp;" vs. "&amp;TEXT(Consideration!N8,"MMM YYYY")</f>
        <v>Vehicle Segment Consideration on Edmunds.com:
Oct 2015 vs. Oct 2016</v>
      </c>
      <c r="I15" t="s">
        <v>40</v>
      </c>
      <c r="J15">
        <v>4</v>
      </c>
      <c r="K15" t="str">
        <f t="shared" si="2"/>
        <v>Entry Luxury Car</v>
      </c>
      <c r="L15" s="13">
        <f t="shared" si="3"/>
        <v>4</v>
      </c>
      <c r="M15" s="13" t="s">
        <v>90</v>
      </c>
    </row>
    <row r="16" spans="9:13" ht="12">
      <c r="I16" t="s">
        <v>41</v>
      </c>
      <c r="J16">
        <v>5</v>
      </c>
      <c r="K16" t="str">
        <f t="shared" si="2"/>
        <v>Entry Luxury SUV</v>
      </c>
      <c r="L16" s="13">
        <f t="shared" si="3"/>
        <v>11</v>
      </c>
      <c r="M16" s="13" t="s">
        <v>52</v>
      </c>
    </row>
    <row r="17" spans="1:7" ht="12">
      <c r="A17" t="s">
        <v>67</v>
      </c>
      <c r="B17" t="s">
        <v>29</v>
      </c>
      <c r="C17" t="s">
        <v>29</v>
      </c>
      <c r="F17" s="13" t="s">
        <v>47</v>
      </c>
      <c r="G17" s="13"/>
    </row>
    <row r="18" spans="1:7" ht="12">
      <c r="A18" t="s">
        <v>30</v>
      </c>
      <c r="B18">
        <v>12</v>
      </c>
      <c r="C18" t="str">
        <f aca="true" t="shared" si="4" ref="C18:C23">INDEX(MakeSales,B18,1)</f>
        <v>Honda</v>
      </c>
      <c r="F18" s="13">
        <f aca="true" t="shared" si="5" ref="F18:F23">MATCH(G18,MakeSales,0)</f>
        <v>6</v>
      </c>
      <c r="G18" s="13" t="s">
        <v>5</v>
      </c>
    </row>
    <row r="19" spans="1:7" ht="12">
      <c r="A19" t="s">
        <v>31</v>
      </c>
      <c r="B19">
        <v>32</v>
      </c>
      <c r="C19" t="str">
        <f t="shared" si="4"/>
        <v>Volkswagen</v>
      </c>
      <c r="F19" s="13">
        <f t="shared" si="5"/>
        <v>8</v>
      </c>
      <c r="G19" s="13" t="s">
        <v>7</v>
      </c>
    </row>
    <row r="20" spans="1:7" ht="12">
      <c r="A20" t="s">
        <v>32</v>
      </c>
      <c r="B20">
        <v>10</v>
      </c>
      <c r="C20" t="str">
        <f t="shared" si="4"/>
        <v>Ford</v>
      </c>
      <c r="F20" s="13">
        <f t="shared" si="5"/>
        <v>10</v>
      </c>
      <c r="G20" s="13" t="s">
        <v>8</v>
      </c>
    </row>
    <row r="21" spans="1:7" ht="12">
      <c r="A21" t="s">
        <v>39</v>
      </c>
      <c r="B21">
        <v>6</v>
      </c>
      <c r="C21" t="str">
        <f t="shared" si="4"/>
        <v>Chevrolet</v>
      </c>
      <c r="F21" s="13">
        <f t="shared" si="5"/>
        <v>12</v>
      </c>
      <c r="G21" s="13" t="s">
        <v>10</v>
      </c>
    </row>
    <row r="22" spans="1:7" ht="12">
      <c r="A22" t="s">
        <v>40</v>
      </c>
      <c r="B22">
        <v>25</v>
      </c>
      <c r="C22" t="str">
        <f t="shared" si="4"/>
        <v>Nissan</v>
      </c>
      <c r="F22" s="13">
        <f t="shared" si="5"/>
        <v>25</v>
      </c>
      <c r="G22" s="13" t="s">
        <v>20</v>
      </c>
    </row>
    <row r="23" spans="1:7" ht="12">
      <c r="A23" t="s">
        <v>41</v>
      </c>
      <c r="B23">
        <v>21</v>
      </c>
      <c r="C23" t="str">
        <f t="shared" si="4"/>
        <v>Mazda</v>
      </c>
      <c r="F23" s="13">
        <f t="shared" si="5"/>
        <v>31</v>
      </c>
      <c r="G23" s="13" t="s">
        <v>23</v>
      </c>
    </row>
    <row r="25" ht="12">
      <c r="F25" s="13" t="s">
        <v>47</v>
      </c>
    </row>
    <row r="26" spans="1:6" ht="12">
      <c r="A26" t="s">
        <v>35</v>
      </c>
      <c r="B26">
        <v>10</v>
      </c>
      <c r="F26" s="13">
        <v>10</v>
      </c>
    </row>
    <row r="27" spans="1:6" ht="12">
      <c r="A27" t="s">
        <v>36</v>
      </c>
      <c r="B27">
        <v>10</v>
      </c>
      <c r="F27" s="13">
        <v>10</v>
      </c>
    </row>
    <row r="28" spans="1:6" ht="12">
      <c r="A28" t="s">
        <v>37</v>
      </c>
      <c r="B28">
        <v>13</v>
      </c>
      <c r="C28" s="8">
        <f ca="1">OFFSET(E30,B28,0)</f>
        <v>42644</v>
      </c>
      <c r="F28" s="13">
        <v>13</v>
      </c>
    </row>
    <row r="29" spans="1:6" ht="12">
      <c r="A29" t="s">
        <v>64</v>
      </c>
      <c r="B29">
        <v>10</v>
      </c>
      <c r="F29" s="13">
        <v>10</v>
      </c>
    </row>
    <row r="30" spans="1:5" ht="12">
      <c r="A30" s="14" t="s">
        <v>43</v>
      </c>
      <c r="B30" s="14"/>
      <c r="C30" s="14"/>
      <c r="E30" t="s">
        <v>44</v>
      </c>
    </row>
    <row r="31" spans="1:5" ht="12">
      <c r="A31" s="14" t="s">
        <v>62</v>
      </c>
      <c r="B31" s="14"/>
      <c r="C31" s="14"/>
      <c r="E31" s="9">
        <f>Consideration!B8</f>
        <v>42278</v>
      </c>
    </row>
    <row r="32" spans="1:5" ht="12">
      <c r="A32" s="14" t="s">
        <v>62</v>
      </c>
      <c r="B32" s="14"/>
      <c r="C32" s="14"/>
      <c r="E32" s="9">
        <f>Consideration!C8</f>
        <v>42309</v>
      </c>
    </row>
    <row r="33" spans="1:5" ht="12">
      <c r="A33" s="14" t="s">
        <v>62</v>
      </c>
      <c r="B33" s="14"/>
      <c r="C33" s="14"/>
      <c r="E33" s="9">
        <f>Consideration!D8</f>
        <v>42339</v>
      </c>
    </row>
    <row r="34" spans="1:5" ht="12">
      <c r="A34" s="14" t="s">
        <v>62</v>
      </c>
      <c r="B34" s="14"/>
      <c r="C34" s="14"/>
      <c r="E34" s="9">
        <f>Consideration!E8</f>
        <v>42370</v>
      </c>
    </row>
    <row r="35" spans="1:5" ht="12">
      <c r="A35" s="14" t="s">
        <v>62</v>
      </c>
      <c r="B35" s="14"/>
      <c r="C35" s="14"/>
      <c r="E35" s="9">
        <f>Consideration!F8</f>
        <v>42401</v>
      </c>
    </row>
    <row r="36" spans="1:5" ht="12">
      <c r="A36" s="14" t="s">
        <v>62</v>
      </c>
      <c r="B36" s="14"/>
      <c r="C36" s="14"/>
      <c r="E36" s="9">
        <f>Consideration!G8</f>
        <v>42430</v>
      </c>
    </row>
    <row r="37" spans="1:5" ht="12">
      <c r="A37" s="14" t="s">
        <v>62</v>
      </c>
      <c r="B37" s="14"/>
      <c r="C37" s="14"/>
      <c r="E37" s="9">
        <f>Consideration!H8</f>
        <v>42461</v>
      </c>
    </row>
    <row r="38" spans="1:5" ht="12">
      <c r="A38" s="14" t="s">
        <v>62</v>
      </c>
      <c r="B38" s="14"/>
      <c r="C38" s="14"/>
      <c r="E38" s="9">
        <f>Consideration!I8</f>
        <v>42491</v>
      </c>
    </row>
    <row r="39" spans="1:5" ht="12">
      <c r="A39" s="14" t="s">
        <v>62</v>
      </c>
      <c r="B39" s="14"/>
      <c r="C39" s="14"/>
      <c r="E39" s="9">
        <f>Consideration!J8</f>
        <v>42522</v>
      </c>
    </row>
    <row r="40" spans="1:5" ht="12">
      <c r="A40" s="14" t="s">
        <v>62</v>
      </c>
      <c r="B40" s="14"/>
      <c r="C40" s="14"/>
      <c r="E40" s="9">
        <f>Consideration!K8</f>
        <v>42552</v>
      </c>
    </row>
    <row r="41" spans="1:5" ht="12">
      <c r="A41" s="14" t="s">
        <v>62</v>
      </c>
      <c r="B41" s="14"/>
      <c r="C41" s="14"/>
      <c r="E41" s="9">
        <f>Consideration!L8</f>
        <v>42583</v>
      </c>
    </row>
    <row r="42" spans="1:5" ht="12">
      <c r="A42" s="14" t="s">
        <v>62</v>
      </c>
      <c r="B42" s="14"/>
      <c r="C42" s="14"/>
      <c r="E42" s="9">
        <f>Consideration!M8</f>
        <v>42614</v>
      </c>
    </row>
    <row r="43" spans="1:5" ht="12">
      <c r="A43" s="14" t="s">
        <v>62</v>
      </c>
      <c r="B43" s="14"/>
      <c r="C43" s="14"/>
      <c r="E43" s="9">
        <f>Consideration!N8</f>
        <v>42644</v>
      </c>
    </row>
    <row r="44" spans="1:6" ht="12">
      <c r="A44" s="14" t="s">
        <v>62</v>
      </c>
      <c r="B44" s="14"/>
      <c r="C44" s="14"/>
      <c r="D44" s="12"/>
      <c r="E44" s="18" t="e">
        <f>Consideration!#REF!&amp;" Percent Change"</f>
        <v>#REF!</v>
      </c>
      <c r="F44" s="17" t="s">
        <v>75</v>
      </c>
    </row>
    <row r="45" spans="1:6" ht="12">
      <c r="A45" s="14" t="s">
        <v>62</v>
      </c>
      <c r="B45" s="14" t="s">
        <v>62</v>
      </c>
      <c r="C45" s="14"/>
      <c r="D45" s="12"/>
      <c r="E45" s="18" t="e">
        <f>Consideration!#REF!&amp;" Percent Change"</f>
        <v>#REF!</v>
      </c>
      <c r="F45" s="17" t="s">
        <v>60</v>
      </c>
    </row>
    <row r="46" spans="1:4" ht="12">
      <c r="A46" s="9"/>
      <c r="D46" s="12"/>
    </row>
    <row r="47" ht="12">
      <c r="A47" s="9"/>
    </row>
    <row r="48" ht="12">
      <c r="A48" s="9"/>
    </row>
    <row r="49" spans="1:11" ht="12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</row>
    <row r="50" spans="1:11" ht="12">
      <c r="A50" s="15" t="s">
        <v>38</v>
      </c>
      <c r="B50" s="15">
        <f>COUNTA(ManuMktShr)</f>
        <v>1</v>
      </c>
      <c r="C50" s="14"/>
      <c r="D50" s="14"/>
      <c r="E50" s="14"/>
      <c r="F50" s="15" t="s">
        <v>45</v>
      </c>
      <c r="G50" s="15">
        <f>COUNTA(MakeMktShr)</f>
        <v>1</v>
      </c>
      <c r="H50" s="14"/>
      <c r="I50" s="14"/>
      <c r="J50" s="14"/>
      <c r="K50" s="14"/>
    </row>
    <row r="51" spans="1:11" s="10" customFormat="1" ht="12">
      <c r="A51" s="14" t="s">
        <v>65</v>
      </c>
      <c r="B51" s="15"/>
      <c r="C51" s="15"/>
      <c r="D51" s="15"/>
      <c r="E51" s="15"/>
      <c r="F51" s="14" t="s">
        <v>65</v>
      </c>
      <c r="G51" s="15"/>
      <c r="H51" s="15"/>
      <c r="I51" s="15"/>
      <c r="J51" s="15"/>
      <c r="K51" s="15"/>
    </row>
    <row r="52" spans="1:11" ht="12">
      <c r="A52" s="14">
        <v>1</v>
      </c>
      <c r="B52" s="14" t="s">
        <v>62</v>
      </c>
      <c r="C52" s="14" t="s">
        <v>62</v>
      </c>
      <c r="D52" s="14"/>
      <c r="E52" s="16"/>
      <c r="F52" s="14">
        <v>1</v>
      </c>
      <c r="G52" s="14" t="s">
        <v>62</v>
      </c>
      <c r="H52" s="14" t="s">
        <v>62</v>
      </c>
      <c r="I52" s="14"/>
      <c r="J52" s="14"/>
      <c r="K52" s="14"/>
    </row>
    <row r="53" spans="1:11" ht="12">
      <c r="A53" s="14">
        <v>2</v>
      </c>
      <c r="B53" s="14" t="s">
        <v>62</v>
      </c>
      <c r="C53" s="14" t="s">
        <v>62</v>
      </c>
      <c r="D53" s="14"/>
      <c r="E53" s="16"/>
      <c r="F53" s="14">
        <v>2</v>
      </c>
      <c r="G53" s="14" t="s">
        <v>62</v>
      </c>
      <c r="H53" s="14" t="s">
        <v>62</v>
      </c>
      <c r="I53" s="14"/>
      <c r="J53" s="14"/>
      <c r="K53" s="14"/>
    </row>
    <row r="54" spans="1:11" ht="12">
      <c r="A54" s="14">
        <v>3</v>
      </c>
      <c r="B54" s="14" t="s">
        <v>62</v>
      </c>
      <c r="C54" s="14" t="s">
        <v>62</v>
      </c>
      <c r="D54" s="14"/>
      <c r="E54" s="16"/>
      <c r="F54" s="14">
        <v>3</v>
      </c>
      <c r="G54" s="14" t="s">
        <v>62</v>
      </c>
      <c r="H54" s="14" t="s">
        <v>62</v>
      </c>
      <c r="I54" s="14"/>
      <c r="J54" s="14"/>
      <c r="K54" s="14"/>
    </row>
    <row r="55" spans="1:11" ht="12">
      <c r="A55" s="14">
        <v>4</v>
      </c>
      <c r="B55" s="14" t="s">
        <v>62</v>
      </c>
      <c r="C55" s="14" t="s">
        <v>62</v>
      </c>
      <c r="D55" s="14"/>
      <c r="E55" s="16"/>
      <c r="F55" s="14">
        <v>4</v>
      </c>
      <c r="G55" s="14" t="s">
        <v>62</v>
      </c>
      <c r="H55" s="14" t="s">
        <v>62</v>
      </c>
      <c r="I55" s="14"/>
      <c r="J55" s="14"/>
      <c r="K55" s="14"/>
    </row>
    <row r="56" spans="1:11" ht="12">
      <c r="A56" s="14">
        <v>5</v>
      </c>
      <c r="B56" s="14" t="s">
        <v>62</v>
      </c>
      <c r="C56" s="14" t="s">
        <v>62</v>
      </c>
      <c r="D56" s="14"/>
      <c r="E56" s="16"/>
      <c r="F56" s="14">
        <v>5</v>
      </c>
      <c r="G56" s="14" t="s">
        <v>62</v>
      </c>
      <c r="H56" s="14" t="s">
        <v>62</v>
      </c>
      <c r="I56" s="14"/>
      <c r="J56" s="14"/>
      <c r="K56" s="14"/>
    </row>
    <row r="57" spans="1:11" ht="12">
      <c r="A57" s="14">
        <v>6</v>
      </c>
      <c r="B57" s="14" t="s">
        <v>62</v>
      </c>
      <c r="C57" s="14" t="s">
        <v>62</v>
      </c>
      <c r="D57" s="14"/>
      <c r="E57" s="16"/>
      <c r="F57" s="14">
        <v>6</v>
      </c>
      <c r="G57" s="14" t="s">
        <v>62</v>
      </c>
      <c r="H57" s="14" t="s">
        <v>62</v>
      </c>
      <c r="I57" s="14"/>
      <c r="J57" s="14"/>
      <c r="K57" s="14"/>
    </row>
    <row r="58" spans="1:11" ht="12">
      <c r="A58" s="14">
        <v>7</v>
      </c>
      <c r="B58" s="14" t="s">
        <v>62</v>
      </c>
      <c r="C58" s="14" t="s">
        <v>62</v>
      </c>
      <c r="D58" s="14"/>
      <c r="E58" s="16"/>
      <c r="F58" s="14">
        <v>7</v>
      </c>
      <c r="G58" s="14" t="s">
        <v>62</v>
      </c>
      <c r="H58" s="14" t="s">
        <v>62</v>
      </c>
      <c r="I58" s="14"/>
      <c r="J58" s="14"/>
      <c r="K58" s="14"/>
    </row>
    <row r="59" spans="1:11" ht="12">
      <c r="A59" s="14">
        <v>8</v>
      </c>
      <c r="B59" s="14" t="s">
        <v>62</v>
      </c>
      <c r="C59" s="14" t="s">
        <v>62</v>
      </c>
      <c r="D59" s="14"/>
      <c r="E59" s="16"/>
      <c r="F59" s="14">
        <v>8</v>
      </c>
      <c r="G59" s="14" t="s">
        <v>62</v>
      </c>
      <c r="H59" s="14" t="s">
        <v>62</v>
      </c>
      <c r="I59" s="14"/>
      <c r="J59" s="14"/>
      <c r="K59" s="14"/>
    </row>
    <row r="60" spans="1:11" ht="12">
      <c r="A60" s="14">
        <v>9</v>
      </c>
      <c r="B60" s="14" t="s">
        <v>62</v>
      </c>
      <c r="C60" s="14" t="s">
        <v>62</v>
      </c>
      <c r="D60" s="14"/>
      <c r="E60" s="16"/>
      <c r="F60" s="14">
        <v>9</v>
      </c>
      <c r="G60" s="14" t="s">
        <v>62</v>
      </c>
      <c r="H60" s="14" t="s">
        <v>62</v>
      </c>
      <c r="I60" s="14"/>
      <c r="J60" s="14"/>
      <c r="K60" s="14"/>
    </row>
    <row r="61" spans="1:11" ht="12">
      <c r="A61" s="14">
        <v>10</v>
      </c>
      <c r="B61" s="14" t="s">
        <v>62</v>
      </c>
      <c r="C61" s="14" t="s">
        <v>62</v>
      </c>
      <c r="D61" s="14"/>
      <c r="E61" s="16"/>
      <c r="F61" s="14">
        <v>10</v>
      </c>
      <c r="G61" s="14" t="s">
        <v>62</v>
      </c>
      <c r="H61" s="14" t="s">
        <v>62</v>
      </c>
      <c r="I61" s="14"/>
      <c r="J61" s="14"/>
      <c r="K61" s="14"/>
    </row>
    <row r="62" spans="1:11" ht="12">
      <c r="A62" s="14">
        <v>11</v>
      </c>
      <c r="B62" s="14" t="s">
        <v>62</v>
      </c>
      <c r="C62" s="14" t="s">
        <v>62</v>
      </c>
      <c r="D62" s="14"/>
      <c r="E62" s="16"/>
      <c r="F62" s="14">
        <v>11</v>
      </c>
      <c r="G62" s="14" t="s">
        <v>62</v>
      </c>
      <c r="H62" s="14" t="s">
        <v>62</v>
      </c>
      <c r="I62" s="14"/>
      <c r="J62" s="14"/>
      <c r="K62" s="14"/>
    </row>
    <row r="63" spans="1:11" ht="12">
      <c r="A63" s="14">
        <v>12</v>
      </c>
      <c r="B63" s="14" t="s">
        <v>62</v>
      </c>
      <c r="C63" s="14" t="s">
        <v>62</v>
      </c>
      <c r="D63" s="14"/>
      <c r="E63" s="16"/>
      <c r="F63" s="14">
        <v>12</v>
      </c>
      <c r="G63" s="14" t="s">
        <v>62</v>
      </c>
      <c r="H63" s="14" t="s">
        <v>62</v>
      </c>
      <c r="I63" s="14"/>
      <c r="J63" s="14"/>
      <c r="K63" s="14"/>
    </row>
    <row r="64" spans="1:11" ht="12">
      <c r="A64" s="14">
        <v>13</v>
      </c>
      <c r="B64" s="14" t="s">
        <v>62</v>
      </c>
      <c r="C64" s="14" t="s">
        <v>62</v>
      </c>
      <c r="D64" s="14"/>
      <c r="E64" s="16"/>
      <c r="F64" s="14">
        <v>13</v>
      </c>
      <c r="G64" s="14" t="s">
        <v>62</v>
      </c>
      <c r="H64" s="14" t="s">
        <v>62</v>
      </c>
      <c r="I64" s="14"/>
      <c r="J64" s="14"/>
      <c r="K64" s="14"/>
    </row>
    <row r="65" spans="1:11" ht="12">
      <c r="A65" s="14">
        <v>14</v>
      </c>
      <c r="B65" s="14" t="s">
        <v>62</v>
      </c>
      <c r="C65" s="14" t="s">
        <v>62</v>
      </c>
      <c r="D65" s="14"/>
      <c r="E65" s="16"/>
      <c r="F65" s="14">
        <v>14</v>
      </c>
      <c r="G65" s="14" t="s">
        <v>62</v>
      </c>
      <c r="H65" s="14" t="s">
        <v>62</v>
      </c>
      <c r="I65" s="14"/>
      <c r="J65" s="14"/>
      <c r="K65" s="14"/>
    </row>
    <row r="66" spans="1:11" ht="12">
      <c r="A66" s="14">
        <v>15</v>
      </c>
      <c r="B66" s="14" t="s">
        <v>62</v>
      </c>
      <c r="C66" s="14" t="s">
        <v>62</v>
      </c>
      <c r="D66" s="14"/>
      <c r="E66" s="16"/>
      <c r="F66" s="14">
        <v>15</v>
      </c>
      <c r="G66" s="14" t="s">
        <v>62</v>
      </c>
      <c r="H66" s="14" t="s">
        <v>62</v>
      </c>
      <c r="I66" s="14"/>
      <c r="J66" s="14"/>
      <c r="K66" s="14"/>
    </row>
    <row r="67" spans="1:11" ht="12">
      <c r="A67" s="14">
        <v>16</v>
      </c>
      <c r="B67" s="14" t="s">
        <v>62</v>
      </c>
      <c r="C67" s="14" t="s">
        <v>62</v>
      </c>
      <c r="D67" s="14"/>
      <c r="E67" s="16"/>
      <c r="F67" s="14">
        <v>16</v>
      </c>
      <c r="G67" s="14" t="s">
        <v>62</v>
      </c>
      <c r="H67" s="14" t="s">
        <v>62</v>
      </c>
      <c r="I67" s="14"/>
      <c r="J67" s="14"/>
      <c r="K67" s="14"/>
    </row>
    <row r="68" spans="1:11" ht="12">
      <c r="A68" s="14">
        <v>17</v>
      </c>
      <c r="B68" s="14" t="s">
        <v>62</v>
      </c>
      <c r="C68" s="14" t="s">
        <v>62</v>
      </c>
      <c r="D68" s="14"/>
      <c r="E68" s="16"/>
      <c r="F68" s="14">
        <v>17</v>
      </c>
      <c r="G68" s="14" t="s">
        <v>62</v>
      </c>
      <c r="H68" s="14" t="s">
        <v>62</v>
      </c>
      <c r="I68" s="14"/>
      <c r="J68" s="14"/>
      <c r="K68" s="14"/>
    </row>
    <row r="69" spans="1:11" ht="12">
      <c r="A69" s="14">
        <v>18</v>
      </c>
      <c r="B69" s="14" t="s">
        <v>62</v>
      </c>
      <c r="C69" s="14" t="s">
        <v>62</v>
      </c>
      <c r="D69" s="14"/>
      <c r="E69" s="16"/>
      <c r="F69" s="14">
        <v>18</v>
      </c>
      <c r="G69" s="14" t="s">
        <v>62</v>
      </c>
      <c r="H69" s="14" t="s">
        <v>62</v>
      </c>
      <c r="I69" s="14"/>
      <c r="J69" s="14"/>
      <c r="K69" s="14"/>
    </row>
    <row r="70" spans="1:11" ht="12">
      <c r="A70" s="14">
        <v>19</v>
      </c>
      <c r="B70" s="14" t="s">
        <v>62</v>
      </c>
      <c r="C70" s="14" t="s">
        <v>62</v>
      </c>
      <c r="D70" s="14"/>
      <c r="E70" s="16"/>
      <c r="F70" s="14">
        <v>19</v>
      </c>
      <c r="G70" s="14" t="s">
        <v>62</v>
      </c>
      <c r="H70" s="14" t="s">
        <v>62</v>
      </c>
      <c r="I70" s="14"/>
      <c r="J70" s="14"/>
      <c r="K70" s="14"/>
    </row>
    <row r="71" spans="1:11" ht="12">
      <c r="A71" s="14">
        <v>20</v>
      </c>
      <c r="B71" s="14" t="s">
        <v>62</v>
      </c>
      <c r="C71" s="14" t="s">
        <v>62</v>
      </c>
      <c r="D71" s="14"/>
      <c r="E71" s="16"/>
      <c r="F71" s="14">
        <v>20</v>
      </c>
      <c r="G71" s="14" t="s">
        <v>62</v>
      </c>
      <c r="H71" s="14" t="s">
        <v>62</v>
      </c>
      <c r="I71" s="14"/>
      <c r="J71" s="14"/>
      <c r="K71" s="14"/>
    </row>
    <row r="72" spans="1:11" ht="12">
      <c r="A72" s="14">
        <v>21</v>
      </c>
      <c r="B72" s="14" t="s">
        <v>62</v>
      </c>
      <c r="C72" s="14" t="s">
        <v>62</v>
      </c>
      <c r="D72" s="14"/>
      <c r="E72" s="14"/>
      <c r="F72" s="14">
        <v>21</v>
      </c>
      <c r="G72" s="14" t="s">
        <v>62</v>
      </c>
      <c r="H72" s="14" t="s">
        <v>62</v>
      </c>
      <c r="I72" s="14"/>
      <c r="J72" s="14"/>
      <c r="K72" s="14"/>
    </row>
    <row r="73" spans="1:11" ht="12">
      <c r="A73" s="14">
        <v>22</v>
      </c>
      <c r="B73" s="14" t="s">
        <v>62</v>
      </c>
      <c r="C73" s="14" t="s">
        <v>62</v>
      </c>
      <c r="D73" s="14"/>
      <c r="E73" s="14"/>
      <c r="F73" s="14">
        <v>22</v>
      </c>
      <c r="G73" s="14" t="s">
        <v>62</v>
      </c>
      <c r="H73" s="14" t="s">
        <v>62</v>
      </c>
      <c r="I73" s="14"/>
      <c r="J73" s="14"/>
      <c r="K73" s="14"/>
    </row>
    <row r="74" spans="1:11" ht="12">
      <c r="A74" s="14"/>
      <c r="B74" s="14"/>
      <c r="C74" s="14"/>
      <c r="D74" s="14"/>
      <c r="E74" s="14"/>
      <c r="F74" s="14">
        <v>23</v>
      </c>
      <c r="G74" s="14" t="s">
        <v>62</v>
      </c>
      <c r="H74" s="14" t="s">
        <v>62</v>
      </c>
      <c r="I74" s="14"/>
      <c r="J74" s="14"/>
      <c r="K74" s="14"/>
    </row>
    <row r="75" spans="1:11" ht="12">
      <c r="A75" s="14"/>
      <c r="B75" s="14"/>
      <c r="C75" s="14"/>
      <c r="D75" s="14"/>
      <c r="E75" s="14"/>
      <c r="F75" s="14">
        <v>24</v>
      </c>
      <c r="G75" s="14" t="s">
        <v>62</v>
      </c>
      <c r="H75" s="14" t="s">
        <v>62</v>
      </c>
      <c r="I75" s="14"/>
      <c r="J75" s="14"/>
      <c r="K75" s="14"/>
    </row>
    <row r="76" spans="1:11" ht="12">
      <c r="A76" s="14"/>
      <c r="B76" s="14"/>
      <c r="C76" s="14"/>
      <c r="D76" s="14"/>
      <c r="E76" s="14"/>
      <c r="F76" s="14">
        <v>25</v>
      </c>
      <c r="G76" s="14" t="s">
        <v>62</v>
      </c>
      <c r="H76" s="14" t="s">
        <v>62</v>
      </c>
      <c r="I76" s="14"/>
      <c r="J76" s="14"/>
      <c r="K76" s="14"/>
    </row>
    <row r="77" spans="1:11" ht="12">
      <c r="A77" s="14"/>
      <c r="B77" s="14"/>
      <c r="C77" s="14"/>
      <c r="D77" s="14"/>
      <c r="E77" s="14"/>
      <c r="F77" s="14">
        <v>26</v>
      </c>
      <c r="G77" s="14" t="s">
        <v>62</v>
      </c>
      <c r="H77" s="14" t="s">
        <v>62</v>
      </c>
      <c r="I77" s="14"/>
      <c r="J77" s="14"/>
      <c r="K77" s="14"/>
    </row>
    <row r="78" spans="1:11" ht="12">
      <c r="A78" s="14"/>
      <c r="B78" s="14"/>
      <c r="C78" s="14"/>
      <c r="D78" s="14"/>
      <c r="E78" s="14"/>
      <c r="F78" s="14">
        <v>27</v>
      </c>
      <c r="G78" s="14" t="s">
        <v>62</v>
      </c>
      <c r="H78" s="14" t="s">
        <v>62</v>
      </c>
      <c r="I78" s="14"/>
      <c r="J78" s="14"/>
      <c r="K78" s="14"/>
    </row>
    <row r="79" spans="1:11" ht="12">
      <c r="A79" s="14"/>
      <c r="B79" s="14"/>
      <c r="C79" s="14"/>
      <c r="D79" s="14"/>
      <c r="E79" s="14"/>
      <c r="F79" s="14">
        <v>28</v>
      </c>
      <c r="G79" s="14" t="s">
        <v>62</v>
      </c>
      <c r="H79" s="14" t="s">
        <v>62</v>
      </c>
      <c r="I79" s="14"/>
      <c r="J79" s="14"/>
      <c r="K79" s="14"/>
    </row>
    <row r="80" spans="1:11" ht="12">
      <c r="A80" s="14"/>
      <c r="B80" s="14"/>
      <c r="C80" s="14"/>
      <c r="D80" s="14"/>
      <c r="E80" s="14"/>
      <c r="F80" s="14">
        <v>29</v>
      </c>
      <c r="G80" s="14" t="s">
        <v>62</v>
      </c>
      <c r="H80" s="14" t="s">
        <v>62</v>
      </c>
      <c r="I80" s="14"/>
      <c r="J80" s="14"/>
      <c r="K80" s="14"/>
    </row>
    <row r="81" spans="1:11" ht="12">
      <c r="A81" s="14"/>
      <c r="B81" s="14"/>
      <c r="C81" s="14"/>
      <c r="D81" s="14"/>
      <c r="E81" s="14"/>
      <c r="F81" s="14">
        <v>30</v>
      </c>
      <c r="G81" s="14" t="s">
        <v>62</v>
      </c>
      <c r="H81" s="14" t="s">
        <v>62</v>
      </c>
      <c r="I81" s="14"/>
      <c r="J81" s="14"/>
      <c r="K81" s="14"/>
    </row>
    <row r="82" spans="1:11" ht="12">
      <c r="A82" s="14"/>
      <c r="B82" s="14"/>
      <c r="C82" s="14"/>
      <c r="D82" s="14"/>
      <c r="E82" s="14"/>
      <c r="F82" s="14">
        <v>31</v>
      </c>
      <c r="G82" s="14" t="s">
        <v>62</v>
      </c>
      <c r="H82" s="14" t="s">
        <v>62</v>
      </c>
      <c r="I82" s="14"/>
      <c r="J82" s="14"/>
      <c r="K82" s="14"/>
    </row>
    <row r="83" spans="1:11" ht="12">
      <c r="A83" s="14"/>
      <c r="B83" s="14"/>
      <c r="C83" s="14"/>
      <c r="D83" s="14"/>
      <c r="E83" s="14"/>
      <c r="F83" s="14">
        <v>32</v>
      </c>
      <c r="G83" s="14" t="s">
        <v>62</v>
      </c>
      <c r="H83" s="14" t="s">
        <v>62</v>
      </c>
      <c r="I83" s="14"/>
      <c r="J83" s="14"/>
      <c r="K83" s="14"/>
    </row>
    <row r="84" spans="1:11" ht="12">
      <c r="A84" s="14"/>
      <c r="B84" s="14"/>
      <c r="C84" s="14"/>
      <c r="D84" s="14"/>
      <c r="E84" s="14"/>
      <c r="F84" s="14">
        <v>33</v>
      </c>
      <c r="G84" s="14" t="s">
        <v>62</v>
      </c>
      <c r="H84" s="14" t="s">
        <v>62</v>
      </c>
      <c r="I84" s="14"/>
      <c r="J84" s="14"/>
      <c r="K84" s="14"/>
    </row>
    <row r="85" spans="1:11" ht="12">
      <c r="A85" s="14"/>
      <c r="B85" s="14"/>
      <c r="C85" s="14"/>
      <c r="D85" s="14"/>
      <c r="E85" s="14"/>
      <c r="F85" s="14">
        <v>34</v>
      </c>
      <c r="G85" s="14" t="s">
        <v>62</v>
      </c>
      <c r="H85" s="14" t="s">
        <v>62</v>
      </c>
      <c r="I85" s="14"/>
      <c r="J85" s="14"/>
      <c r="K85" s="14"/>
    </row>
    <row r="86" spans="1:11" ht="12">
      <c r="A86" s="14"/>
      <c r="B86" s="14"/>
      <c r="C86" s="14"/>
      <c r="D86" s="14"/>
      <c r="E86" s="14"/>
      <c r="F86" s="14">
        <v>35</v>
      </c>
      <c r="G86" s="14" t="s">
        <v>62</v>
      </c>
      <c r="H86" s="14" t="s">
        <v>62</v>
      </c>
      <c r="I86" s="14"/>
      <c r="J86" s="14"/>
      <c r="K86" s="14"/>
    </row>
    <row r="87" spans="1:11" ht="12">
      <c r="A87" s="14"/>
      <c r="B87" s="14"/>
      <c r="C87" s="14"/>
      <c r="D87" s="14"/>
      <c r="E87" s="14"/>
      <c r="F87" s="14">
        <v>36</v>
      </c>
      <c r="G87" s="14" t="s">
        <v>62</v>
      </c>
      <c r="H87" s="14" t="s">
        <v>62</v>
      </c>
      <c r="I87" s="14"/>
      <c r="J87" s="14"/>
      <c r="K87" s="14"/>
    </row>
    <row r="88" spans="1:11" ht="12">
      <c r="A88" s="14"/>
      <c r="B88" s="14"/>
      <c r="C88" s="14"/>
      <c r="D88" s="14"/>
      <c r="E88" s="14"/>
      <c r="F88" s="14">
        <v>37</v>
      </c>
      <c r="G88" s="14" t="s">
        <v>62</v>
      </c>
      <c r="H88" s="14" t="s">
        <v>62</v>
      </c>
      <c r="I88" s="14"/>
      <c r="J88" s="14"/>
      <c r="K88" s="14"/>
    </row>
    <row r="89" spans="1:11" ht="12">
      <c r="A89" s="14"/>
      <c r="B89" s="14"/>
      <c r="C89" s="14"/>
      <c r="D89" s="14"/>
      <c r="E89" s="14"/>
      <c r="F89" s="14">
        <v>38</v>
      </c>
      <c r="G89" s="14" t="s">
        <v>62</v>
      </c>
      <c r="H89" s="14" t="s">
        <v>62</v>
      </c>
      <c r="I89" s="14"/>
      <c r="J89" s="14"/>
      <c r="K89" s="14"/>
    </row>
    <row r="90" spans="1:11" ht="12">
      <c r="A90" s="14"/>
      <c r="B90" s="14"/>
      <c r="C90" s="14"/>
      <c r="D90" s="14"/>
      <c r="E90" s="14"/>
      <c r="F90" s="14">
        <v>39</v>
      </c>
      <c r="G90" s="14" t="s">
        <v>62</v>
      </c>
      <c r="H90" s="14" t="s">
        <v>62</v>
      </c>
      <c r="I90" s="14"/>
      <c r="J90" s="14"/>
      <c r="K90" s="14"/>
    </row>
    <row r="91" spans="1:11" ht="12">
      <c r="A91" s="14"/>
      <c r="B91" s="14"/>
      <c r="C91" s="14"/>
      <c r="D91" s="14"/>
      <c r="E91" s="14"/>
      <c r="F91" s="14">
        <v>40</v>
      </c>
      <c r="G91" s="14" t="s">
        <v>62</v>
      </c>
      <c r="H91" s="14" t="s">
        <v>62</v>
      </c>
      <c r="I91" s="14"/>
      <c r="J91" s="14"/>
      <c r="K91" s="14"/>
    </row>
    <row r="92" spans="1:11" ht="12.75" thickBot="1">
      <c r="A92" s="25"/>
      <c r="B92" s="26"/>
      <c r="C92" s="26"/>
      <c r="D92" s="27" t="s">
        <v>47</v>
      </c>
      <c r="E92" s="14"/>
      <c r="F92" s="14"/>
      <c r="G92" s="14"/>
      <c r="H92" s="16"/>
      <c r="I92" s="14"/>
      <c r="J92" s="14"/>
      <c r="K92" s="14"/>
    </row>
    <row r="93" spans="1:11" ht="12">
      <c r="A93" s="28" t="s">
        <v>61</v>
      </c>
      <c r="B93" s="29">
        <v>1</v>
      </c>
      <c r="C93" s="29"/>
      <c r="D93" s="30">
        <v>1</v>
      </c>
      <c r="F93" s="22" t="s">
        <v>71</v>
      </c>
      <c r="G93" s="24" t="b">
        <v>0</v>
      </c>
      <c r="H93" s="23">
        <v>0</v>
      </c>
      <c r="I93" s="44">
        <f>IF(Rankind,IF(MATCH(Consideration!$A$27,B99:B120,0)&lt;=data!B26,1,0),0)</f>
        <v>0</v>
      </c>
      <c r="J93" s="45">
        <f>IF(Rankind,IF(MATCH(Consideration!$A$64,G99:G138,0)&lt;=data!B27,1,0),0)</f>
        <v>0</v>
      </c>
      <c r="K93" s="45">
        <f>IF(Rankind,IF(MATCH(Consideration!$A$90,L99:L120,0)&lt;=data!B29,1,0),0)</f>
        <v>0</v>
      </c>
    </row>
    <row r="94" spans="1:11" ht="12.75" thickBot="1">
      <c r="A94" s="28" t="s">
        <v>103</v>
      </c>
      <c r="B94" s="31"/>
      <c r="C94" s="29"/>
      <c r="D94" s="32"/>
      <c r="F94" s="38" t="s">
        <v>47</v>
      </c>
      <c r="G94" s="37" t="b">
        <v>0</v>
      </c>
      <c r="H94" s="36"/>
      <c r="I94" s="46" t="s">
        <v>78</v>
      </c>
      <c r="J94" s="46" t="s">
        <v>79</v>
      </c>
      <c r="K94" s="46" t="s">
        <v>80</v>
      </c>
    </row>
    <row r="95" spans="1:4" ht="12">
      <c r="A95" s="33" t="s">
        <v>102</v>
      </c>
      <c r="B95" s="34"/>
      <c r="C95" s="35"/>
      <c r="D95" s="36"/>
    </row>
    <row r="97" spans="1:14" ht="12">
      <c r="A97" s="20" t="s">
        <v>38</v>
      </c>
      <c r="B97" s="21">
        <f>COUNTA(ManuSales)-H93</f>
        <v>19</v>
      </c>
      <c r="C97" s="22" t="s">
        <v>70</v>
      </c>
      <c r="D97" s="41">
        <f>COUNT(C99:C120)-COUNT(E99:E120)</f>
        <v>18</v>
      </c>
      <c r="E97" s="32"/>
      <c r="F97" s="39" t="s">
        <v>45</v>
      </c>
      <c r="G97" s="21">
        <f>COUNTA(MakeSales)-H93</f>
        <v>33</v>
      </c>
      <c r="H97" s="22" t="s">
        <v>70</v>
      </c>
      <c r="I97" s="41">
        <f>COUNT(H99:H138)-COUNT(J99:J138)</f>
        <v>32</v>
      </c>
      <c r="K97" s="20" t="s">
        <v>63</v>
      </c>
      <c r="L97" s="21">
        <f>COUNTA(SgmtSales)-H93</f>
        <v>23</v>
      </c>
      <c r="M97" s="22" t="s">
        <v>70</v>
      </c>
      <c r="N97" s="23">
        <f>COUNT(M99:M120)-COUNT(O99:O120)</f>
        <v>22</v>
      </c>
    </row>
    <row r="98" spans="1:15" ht="12">
      <c r="A98" t="str">
        <f ca="1">"Top "&amp;$B$26&amp;" Manufacturers with "&amp;OFFSET($A$93,ActiveSort,0)&amp;" on Edmunds.com:  "&amp;TEXT($C$28,"MMMM YYYY")</f>
        <v>Top 10 Manufacturers with Highest Consideration on Edmunds.com:  October 2016</v>
      </c>
      <c r="B98" s="10" t="s">
        <v>72</v>
      </c>
      <c r="C98" s="10" t="s">
        <v>76</v>
      </c>
      <c r="D98" s="10" t="s">
        <v>77</v>
      </c>
      <c r="E98" s="40" t="s">
        <v>48</v>
      </c>
      <c r="F98" t="str">
        <f ca="1">"Top "&amp;$B$27&amp;" Makes with "&amp;OFFSET($A$93,ActiveSort,0)&amp;" on Edmunds.com:  "&amp;TEXT($C$28,"MMMM YYYY")</f>
        <v>Top 10 Makes with Highest Consideration on Edmunds.com:  October 2016</v>
      </c>
      <c r="G98" s="10" t="s">
        <v>74</v>
      </c>
      <c r="H98" s="10" t="s">
        <v>76</v>
      </c>
      <c r="I98" s="10" t="s">
        <v>77</v>
      </c>
      <c r="J98" s="40" t="s">
        <v>48</v>
      </c>
      <c r="K98" t="str">
        <f ca="1">"Top "&amp;$B$29&amp;" Vehicle Segments with "&amp;OFFSET($A$93,ActiveSort,0)&amp;" on Edmunds.com:  "&amp;TEXT($C$28,"MMMM YYYY")</f>
        <v>Top 10 Vehicle Segments with Highest Consideration on Edmunds.com:  October 2016</v>
      </c>
      <c r="L98" s="10" t="s">
        <v>73</v>
      </c>
      <c r="M98" s="10" t="s">
        <v>76</v>
      </c>
      <c r="N98" s="10" t="s">
        <v>77</v>
      </c>
      <c r="O98" s="40" t="s">
        <v>48</v>
      </c>
    </row>
    <row r="99" spans="1:15" ht="12">
      <c r="A99">
        <v>1</v>
      </c>
      <c r="B99" t="str">
        <f aca="true" ca="1" t="shared" si="6" ref="B99:B120">OFFSET($B$142,MATCH(D99,$D$143:$D$165,0),0)</f>
        <v>Toyota</v>
      </c>
      <c r="C99" s="42">
        <f aca="true" ca="1" t="shared" si="7" ref="C99:C120">OFFSET($B$142,MATCH(D99,$D$143:$D$165,0),1)</f>
        <v>0.179</v>
      </c>
      <c r="D99" s="10">
        <f aca="true" ca="1" t="shared" si="8" ref="D99:D120">IF(ActiveSort=1,LARGE(OFFSET($B$142,1,2,$B$97),A99),SMALL(OFFSET($B$142,1,2,$B$97),A99))</f>
        <v>0.17918</v>
      </c>
      <c r="E99" s="43">
        <f>IF(B99=Consideration!$A$27,C99,"")</f>
      </c>
      <c r="G99" t="str">
        <f aca="true" ca="1" t="shared" si="9" ref="G99:G138">OFFSET($G$142,MATCH(I99,$I$143:$I$183,0),0)</f>
        <v>Toyota</v>
      </c>
      <c r="H99" s="42">
        <f aca="true" ca="1" t="shared" si="10" ref="H99:H138">OFFSET($G$142,MATCH(I99,$I$143:$I$183,0),1)</f>
        <v>0.1267</v>
      </c>
      <c r="I99" s="10">
        <f aca="true" ca="1" t="shared" si="11" ref="I99:I138">IF(ActiveSort=1,LARGE(OFFSET($G$142,1,2,$G$97),A99),SMALL(OFFSET($G$142,1,2,$G$97),A99))</f>
        <v>0.12701</v>
      </c>
      <c r="J99" s="43">
        <f>IF(G99=Consideration!$A$27,H99,"")</f>
      </c>
      <c r="L99" t="str">
        <f aca="true" ca="1" t="shared" si="12" ref="L99:L120">OFFSET($L$142,MATCH(N99,$N$143:$N$165,0),0)</f>
        <v>Compact Crossover SUV</v>
      </c>
      <c r="M99" s="42">
        <f aca="true" ca="1" t="shared" si="13" ref="M99:M120">OFFSET($L$142,MATCH(N99,$N$143:$N$165,0),1)</f>
        <v>0.1529</v>
      </c>
      <c r="N99" s="10">
        <f aca="true" ca="1" t="shared" si="14" ref="N99:N120">IF(ActiveSort=1,LARGE(OFFSET($L$142,1,2,$L$97),A99),SMALL(OFFSET($L$142,1,2,$L$97),A99))</f>
        <v>0.15292</v>
      </c>
      <c r="O99" s="43">
        <f>IF(L99=Consideration!$A$27,M99,"")</f>
      </c>
    </row>
    <row r="100" spans="1:15" ht="12">
      <c r="A100">
        <v>2</v>
      </c>
      <c r="B100" t="str">
        <f ca="1" t="shared" si="6"/>
        <v>GM</v>
      </c>
      <c r="C100" s="42">
        <f ca="1" t="shared" si="7"/>
        <v>0.1552</v>
      </c>
      <c r="D100" s="10">
        <f ca="1" t="shared" si="8"/>
        <v>0.15526</v>
      </c>
      <c r="E100" s="43">
        <f>IF(B100=Consideration!$A$27,C100,"")</f>
      </c>
      <c r="G100" t="str">
        <f ca="1" t="shared" si="9"/>
        <v>Honda</v>
      </c>
      <c r="H100" s="42">
        <f ca="1" t="shared" si="10"/>
        <v>0.1125</v>
      </c>
      <c r="I100" s="10">
        <f ca="1" t="shared" si="11"/>
        <v>0.11262</v>
      </c>
      <c r="J100" s="43">
        <f>IF(G100=Consideration!$A$27,H100,"")</f>
      </c>
      <c r="L100" t="str">
        <f ca="1" t="shared" si="12"/>
        <v>Midsize Crossover SUV</v>
      </c>
      <c r="M100" s="42">
        <f ca="1" t="shared" si="13"/>
        <v>0.1165</v>
      </c>
      <c r="N100" s="10">
        <f ca="1" t="shared" si="14"/>
        <v>0.11666</v>
      </c>
      <c r="O100" s="43">
        <f>IF(L100=Consideration!$A$27,M100,"")</f>
      </c>
    </row>
    <row r="101" spans="1:15" ht="12">
      <c r="A101">
        <v>3</v>
      </c>
      <c r="B101" t="str">
        <f ca="1" t="shared" si="6"/>
        <v>Honda</v>
      </c>
      <c r="C101" s="42">
        <f ca="1" t="shared" si="7"/>
        <v>0.1405</v>
      </c>
      <c r="D101" s="10">
        <f ca="1" t="shared" si="8"/>
        <v>0.14057</v>
      </c>
      <c r="E101" s="43">
        <f>IF(B101=Consideration!$A$27,C101,"")</f>
      </c>
      <c r="G101" t="str">
        <f ca="1" t="shared" si="9"/>
        <v>Ford</v>
      </c>
      <c r="H101" s="42">
        <f ca="1" t="shared" si="10"/>
        <v>0.1045</v>
      </c>
      <c r="I101" s="10">
        <f ca="1" t="shared" si="11"/>
        <v>0.1046</v>
      </c>
      <c r="J101" s="43">
        <f>IF(G101=Consideration!$A$27,H101,"")</f>
      </c>
      <c r="L101" t="str">
        <f ca="1" t="shared" si="12"/>
        <v>Compact Car</v>
      </c>
      <c r="M101" s="42">
        <f ca="1" t="shared" si="13"/>
        <v>0.116</v>
      </c>
      <c r="N101" s="10">
        <f ca="1" t="shared" si="14"/>
        <v>0.11601</v>
      </c>
      <c r="O101" s="43">
        <f>IF(L101=Consideration!$A$27,M101,"")</f>
      </c>
    </row>
    <row r="102" spans="1:15" ht="12">
      <c r="A102">
        <v>4</v>
      </c>
      <c r="B102" t="str">
        <f ca="1" t="shared" si="6"/>
        <v>FCA</v>
      </c>
      <c r="C102" s="42">
        <f ca="1" t="shared" si="7"/>
        <v>0.1223</v>
      </c>
      <c r="D102" s="10">
        <f ca="1" t="shared" si="8"/>
        <v>0.12233000000000001</v>
      </c>
      <c r="E102" s="43">
        <f>IF(B102=Consideration!$A$27,C102,"")</f>
      </c>
      <c r="G102" t="str">
        <f ca="1" t="shared" si="9"/>
        <v>Chevrolet</v>
      </c>
      <c r="H102" s="42">
        <f ca="1" t="shared" si="10"/>
        <v>0.0948</v>
      </c>
      <c r="I102" s="10">
        <f ca="1" t="shared" si="11"/>
        <v>0.09486</v>
      </c>
      <c r="J102" s="43">
        <f>IF(G102=Consideration!$A$27,H102,"")</f>
      </c>
      <c r="L102" t="str">
        <f ca="1" t="shared" si="12"/>
        <v>Midsize Car</v>
      </c>
      <c r="M102" s="42">
        <f ca="1" t="shared" si="13"/>
        <v>0.0996</v>
      </c>
      <c r="N102" s="10">
        <f ca="1" t="shared" si="14"/>
        <v>0.09974999999999999</v>
      </c>
      <c r="O102" s="43">
        <f>IF(L102=Consideration!$A$27,M102,"")</f>
      </c>
    </row>
    <row r="103" spans="1:15" ht="12">
      <c r="A103">
        <v>5</v>
      </c>
      <c r="B103" t="str">
        <f ca="1" t="shared" si="6"/>
        <v>Ford</v>
      </c>
      <c r="C103" s="42">
        <f ca="1" t="shared" si="7"/>
        <v>0.1178</v>
      </c>
      <c r="D103" s="10">
        <f ca="1" t="shared" si="8"/>
        <v>0.11784</v>
      </c>
      <c r="E103" s="43">
        <f>IF(B103=Consideration!$A$27,C103,"")</f>
      </c>
      <c r="G103" t="str">
        <f ca="1" t="shared" si="9"/>
        <v>Nissan</v>
      </c>
      <c r="H103" s="42">
        <f ca="1" t="shared" si="10"/>
        <v>0.0646</v>
      </c>
      <c r="I103" s="10">
        <f ca="1" t="shared" si="11"/>
        <v>0.06485</v>
      </c>
      <c r="J103" s="43">
        <f>IF(G103=Consideration!$A$27,H103,"")</f>
      </c>
      <c r="L103" t="str">
        <f ca="1" t="shared" si="12"/>
        <v>Entry Luxury SUV</v>
      </c>
      <c r="M103" s="42">
        <f ca="1" t="shared" si="13"/>
        <v>0.0864</v>
      </c>
      <c r="N103" s="10">
        <f ca="1" t="shared" si="14"/>
        <v>0.08645</v>
      </c>
      <c r="O103" s="43">
        <f>IF(L103=Consideration!$A$27,M103,"")</f>
      </c>
    </row>
    <row r="104" spans="1:15" ht="12">
      <c r="A104">
        <v>6</v>
      </c>
      <c r="B104" t="str">
        <f ca="1" t="shared" si="6"/>
        <v>Nissan</v>
      </c>
      <c r="C104" s="42">
        <f ca="1" t="shared" si="7"/>
        <v>0.0792</v>
      </c>
      <c r="D104" s="10">
        <f ca="1" t="shared" si="8"/>
        <v>0.07933000000000001</v>
      </c>
      <c r="E104" s="43">
        <f>IF(B104=Consideration!$A$27,C104,"")</f>
      </c>
      <c r="G104" t="str">
        <f ca="1" t="shared" si="9"/>
        <v>BMW</v>
      </c>
      <c r="H104" s="42">
        <f ca="1" t="shared" si="10"/>
        <v>0.0588</v>
      </c>
      <c r="I104" s="10">
        <f ca="1" t="shared" si="11"/>
        <v>0.05883</v>
      </c>
      <c r="J104" s="43">
        <f>IF(G104=Consideration!$A$27,H104,"")</f>
      </c>
      <c r="L104" t="str">
        <f ca="1" t="shared" si="12"/>
        <v>Entry Luxury Car</v>
      </c>
      <c r="M104" s="42">
        <f ca="1" t="shared" si="13"/>
        <v>0.085</v>
      </c>
      <c r="N104" s="10">
        <f ca="1" t="shared" si="14"/>
        <v>0.08504</v>
      </c>
      <c r="O104" s="43">
        <f>IF(L104=Consideration!$A$27,M104,"")</f>
      </c>
    </row>
    <row r="105" spans="1:15" ht="12">
      <c r="A105">
        <v>7</v>
      </c>
      <c r="B105" t="str">
        <f ca="1" t="shared" si="6"/>
        <v>BMW</v>
      </c>
      <c r="C105" s="42">
        <f ca="1" t="shared" si="7"/>
        <v>0.0672</v>
      </c>
      <c r="D105" s="10">
        <f ca="1" t="shared" si="8"/>
        <v>0.06722</v>
      </c>
      <c r="E105" s="43">
        <f>IF(B105=Consideration!$A$27,C105,"")</f>
      </c>
      <c r="G105" t="str">
        <f ca="1" t="shared" si="9"/>
        <v>Subaru</v>
      </c>
      <c r="H105" s="42">
        <f ca="1" t="shared" si="10"/>
        <v>0.0548</v>
      </c>
      <c r="I105" s="10">
        <f ca="1" t="shared" si="11"/>
        <v>0.05509</v>
      </c>
      <c r="J105" s="43">
        <f>IF(G105=Consideration!$A$27,H105,"")</f>
      </c>
      <c r="L105" t="str">
        <f ca="1" t="shared" si="12"/>
        <v>Large Truck</v>
      </c>
      <c r="M105" s="42">
        <f ca="1" t="shared" si="13"/>
        <v>0.0754</v>
      </c>
      <c r="N105" s="10">
        <f ca="1" t="shared" si="14"/>
        <v>0.07551</v>
      </c>
      <c r="O105" s="43">
        <f>IF(L105=Consideration!$A$27,M105,"")</f>
      </c>
    </row>
    <row r="106" spans="1:15" ht="12">
      <c r="A106">
        <v>8</v>
      </c>
      <c r="B106" t="str">
        <f ca="1" t="shared" si="6"/>
        <v>Subaru</v>
      </c>
      <c r="C106" s="42">
        <f ca="1" t="shared" si="7"/>
        <v>0.0548</v>
      </c>
      <c r="D106" s="10">
        <f ca="1" t="shared" si="8"/>
        <v>0.05495</v>
      </c>
      <c r="E106" s="43">
        <f>IF(B106=Consideration!$A$27,C106,"")</f>
      </c>
      <c r="G106" t="str">
        <f ca="1" t="shared" si="9"/>
        <v>Mercedes-Benz</v>
      </c>
      <c r="H106" s="42">
        <f ca="1" t="shared" si="10"/>
        <v>0.0543</v>
      </c>
      <c r="I106" s="10">
        <f ca="1" t="shared" si="11"/>
        <v>0.05452</v>
      </c>
      <c r="J106" s="43">
        <f>IF(G106=Consideration!$A$27,H106,"")</f>
      </c>
      <c r="L106" t="str">
        <f ca="1" t="shared" si="12"/>
        <v>Midrange Luxury SUV</v>
      </c>
      <c r="M106" s="42">
        <f ca="1" t="shared" si="13"/>
        <v>0.0665</v>
      </c>
      <c r="N106" s="10">
        <f ca="1" t="shared" si="14"/>
        <v>0.06663000000000001</v>
      </c>
      <c r="O106" s="43">
        <f>IF(L106=Consideration!$A$27,M106,"")</f>
      </c>
    </row>
    <row r="107" spans="1:15" ht="12">
      <c r="A107">
        <v>9</v>
      </c>
      <c r="B107" t="str">
        <f ca="1" t="shared" si="6"/>
        <v>Mercedes-Benz</v>
      </c>
      <c r="C107" s="42">
        <f ca="1" t="shared" si="7"/>
        <v>0.0543</v>
      </c>
      <c r="D107" s="10">
        <f ca="1" t="shared" si="8"/>
        <v>0.05441</v>
      </c>
      <c r="E107" s="43">
        <f>IF(B107=Consideration!$A$27,C107,"")</f>
      </c>
      <c r="G107" t="str">
        <f ca="1" t="shared" si="9"/>
        <v>Jeep</v>
      </c>
      <c r="H107" s="42">
        <f ca="1" t="shared" si="10"/>
        <v>0.053</v>
      </c>
      <c r="I107" s="10">
        <f ca="1" t="shared" si="11"/>
        <v>0.05316</v>
      </c>
      <c r="J107" s="43">
        <f>IF(G107=Consideration!$A$27,H107,"")</f>
      </c>
      <c r="L107" t="str">
        <f ca="1" t="shared" si="12"/>
        <v>Midsize Traditional SUV</v>
      </c>
      <c r="M107" s="42">
        <f ca="1" t="shared" si="13"/>
        <v>0.0595</v>
      </c>
      <c r="N107" s="10">
        <f ca="1" t="shared" si="14"/>
        <v>0.05967</v>
      </c>
      <c r="O107" s="43">
        <f>IF(L107=Consideration!$A$27,M107,"")</f>
      </c>
    </row>
    <row r="108" spans="1:15" ht="12">
      <c r="A108">
        <v>10</v>
      </c>
      <c r="B108" t="str">
        <f ca="1" t="shared" si="6"/>
        <v>Hyundai</v>
      </c>
      <c r="C108" s="42">
        <f ca="1" t="shared" si="7"/>
        <v>0.0468</v>
      </c>
      <c r="D108" s="10">
        <f ca="1" t="shared" si="8"/>
        <v>0.04688</v>
      </c>
      <c r="E108" s="43">
        <f>IF(B108=Consideration!$A$27,C108,"")</f>
      </c>
      <c r="G108" t="str">
        <f ca="1" t="shared" si="9"/>
        <v>Lexus</v>
      </c>
      <c r="H108" s="42">
        <f ca="1" t="shared" si="10"/>
        <v>0.0484</v>
      </c>
      <c r="I108" s="10">
        <f ca="1" t="shared" si="11"/>
        <v>0.04859</v>
      </c>
      <c r="J108" s="43">
        <f>IF(G108=Consideration!$A$27,H108,"")</f>
      </c>
      <c r="L108" t="str">
        <f ca="1" t="shared" si="12"/>
        <v>Entry Sport Car</v>
      </c>
      <c r="M108" s="42">
        <f ca="1" t="shared" si="13"/>
        <v>0.0518</v>
      </c>
      <c r="N108" s="10">
        <f ca="1" t="shared" si="14"/>
        <v>0.051859999999999996</v>
      </c>
      <c r="O108" s="43">
        <f>IF(L108=Consideration!$A$27,M108,"")</f>
      </c>
    </row>
    <row r="109" spans="1:15" ht="12">
      <c r="A109">
        <v>11</v>
      </c>
      <c r="B109" t="str">
        <f ca="1" t="shared" si="6"/>
        <v>Audi</v>
      </c>
      <c r="C109" s="42">
        <f ca="1" t="shared" si="7"/>
        <v>0.0438</v>
      </c>
      <c r="D109" s="10">
        <f ca="1" t="shared" si="8"/>
        <v>0.04381</v>
      </c>
      <c r="E109" s="43">
        <f>IF(B109=Consideration!$A$27,C109,"")</f>
      </c>
      <c r="G109" t="str">
        <f ca="1" t="shared" si="9"/>
        <v>Hyundai</v>
      </c>
      <c r="H109" s="42">
        <f ca="1" t="shared" si="10"/>
        <v>0.0468</v>
      </c>
      <c r="I109" s="10">
        <f ca="1" t="shared" si="11"/>
        <v>0.04693</v>
      </c>
      <c r="J109" s="43">
        <f>IF(G109=Consideration!$A$27,H109,"")</f>
      </c>
      <c r="L109" t="str">
        <f ca="1" t="shared" si="12"/>
        <v>Subcompact Car</v>
      </c>
      <c r="M109" s="42">
        <f ca="1" t="shared" si="13"/>
        <v>0.0443</v>
      </c>
      <c r="N109" s="10">
        <f ca="1" t="shared" si="14"/>
        <v>0.04452</v>
      </c>
      <c r="O109" s="43">
        <f>IF(L109=Consideration!$A$27,M109,"")</f>
      </c>
    </row>
    <row r="110" spans="1:15" ht="12">
      <c r="A110">
        <v>12</v>
      </c>
      <c r="B110" t="str">
        <f ca="1" t="shared" si="6"/>
        <v>Mazda</v>
      </c>
      <c r="C110" s="42">
        <f ca="1" t="shared" si="7"/>
        <v>0.0431</v>
      </c>
      <c r="D110" s="10">
        <f ca="1" t="shared" si="8"/>
        <v>0.0432</v>
      </c>
      <c r="E110" s="43">
        <f>IF(B110=Consideration!$A$27,C110,"")</f>
      </c>
      <c r="G110" t="str">
        <f ca="1" t="shared" si="9"/>
        <v>Audi</v>
      </c>
      <c r="H110" s="42">
        <f ca="1" t="shared" si="10"/>
        <v>0.0438</v>
      </c>
      <c r="I110" s="10">
        <f ca="1" t="shared" si="11"/>
        <v>0.04382</v>
      </c>
      <c r="J110" s="43">
        <f>IF(G110=Consideration!$A$27,H110,"")</f>
      </c>
      <c r="L110" t="str">
        <f ca="1" t="shared" si="12"/>
        <v>Midrange Luxury Car</v>
      </c>
      <c r="M110" s="42">
        <f ca="1" t="shared" si="13"/>
        <v>0.0341</v>
      </c>
      <c r="N110" s="10">
        <f ca="1" t="shared" si="14"/>
        <v>0.03422</v>
      </c>
      <c r="O110" s="43">
        <f>IF(L110=Consideration!$A$27,M110,"")</f>
      </c>
    </row>
    <row r="111" spans="1:15" ht="12">
      <c r="A111">
        <v>13</v>
      </c>
      <c r="B111" t="str">
        <f ca="1" t="shared" si="6"/>
        <v>Kia</v>
      </c>
      <c r="C111" s="42">
        <f ca="1" t="shared" si="7"/>
        <v>0.0376</v>
      </c>
      <c r="D111" s="10">
        <f ca="1" t="shared" si="8"/>
        <v>0.03769</v>
      </c>
      <c r="E111" s="43">
        <f>IF(B111=Consideration!$A$27,C111,"")</f>
      </c>
      <c r="G111" t="str">
        <f ca="1" t="shared" si="9"/>
        <v>Mazda</v>
      </c>
      <c r="H111" s="42">
        <f ca="1" t="shared" si="10"/>
        <v>0.0431</v>
      </c>
      <c r="I111" s="10">
        <f ca="1" t="shared" si="11"/>
        <v>0.04331</v>
      </c>
      <c r="J111" s="43">
        <f>IF(G111=Consideration!$A$27,H111,"")</f>
      </c>
      <c r="L111" t="str">
        <f ca="1" t="shared" si="12"/>
        <v>Large Car</v>
      </c>
      <c r="M111" s="42">
        <f ca="1" t="shared" si="13"/>
        <v>0.0295</v>
      </c>
      <c r="N111" s="10">
        <f ca="1" t="shared" si="14"/>
        <v>0.02958</v>
      </c>
      <c r="O111" s="43">
        <f>IF(L111=Consideration!$A$27,M111,"")</f>
      </c>
    </row>
    <row r="112" spans="1:15" ht="12">
      <c r="A112">
        <v>14</v>
      </c>
      <c r="B112" t="str">
        <f ca="1" t="shared" si="6"/>
        <v>Volkswagen</v>
      </c>
      <c r="C112" s="42">
        <f ca="1" t="shared" si="7"/>
        <v>0.036</v>
      </c>
      <c r="D112" s="10">
        <f ca="1" t="shared" si="8"/>
        <v>0.03619</v>
      </c>
      <c r="E112" s="43">
        <f>IF(B112=Consideration!$A$27,C112,"")</f>
        <v>0.036</v>
      </c>
      <c r="G112" t="str">
        <f ca="1" t="shared" si="9"/>
        <v>Kia</v>
      </c>
      <c r="H112" s="42">
        <f ca="1" t="shared" si="10"/>
        <v>0.0376</v>
      </c>
      <c r="I112" s="10">
        <f ca="1" t="shared" si="11"/>
        <v>0.03777</v>
      </c>
      <c r="J112" s="43">
        <f>IF(G112=Consideration!$A$27,H112,"")</f>
      </c>
      <c r="L112" t="str">
        <f ca="1" t="shared" si="12"/>
        <v>Minivan</v>
      </c>
      <c r="M112" s="42">
        <f ca="1" t="shared" si="13"/>
        <v>0.0288</v>
      </c>
      <c r="N112" s="10">
        <f ca="1" t="shared" si="14"/>
        <v>0.02898</v>
      </c>
      <c r="O112" s="43">
        <f>IF(L112=Consideration!$A$27,M112,"")</f>
      </c>
    </row>
    <row r="113" spans="1:15" ht="12">
      <c r="A113">
        <v>15</v>
      </c>
      <c r="B113" t="str">
        <f ca="1" t="shared" si="6"/>
        <v>Tata</v>
      </c>
      <c r="C113" s="42">
        <f ca="1" t="shared" si="7"/>
        <v>0.0261</v>
      </c>
      <c r="D113" s="10">
        <f ca="1" t="shared" si="8"/>
        <v>0.026260000000000002</v>
      </c>
      <c r="E113" s="43">
        <f>IF(B113=Consideration!$A$27,C113,"")</f>
      </c>
      <c r="G113" t="str">
        <f ca="1" t="shared" si="9"/>
        <v>Volkswagen</v>
      </c>
      <c r="H113" s="42">
        <f ca="1" t="shared" si="10"/>
        <v>0.036</v>
      </c>
      <c r="I113" s="10">
        <f ca="1" t="shared" si="11"/>
        <v>0.03632</v>
      </c>
      <c r="J113" s="43">
        <f>IF(G113=Consideration!$A$27,H113,"")</f>
        <v>0.036</v>
      </c>
      <c r="L113" t="str">
        <f ca="1" t="shared" si="12"/>
        <v>Compact Truck</v>
      </c>
      <c r="M113" s="42">
        <f ca="1" t="shared" si="13"/>
        <v>0.0261</v>
      </c>
      <c r="N113" s="10">
        <f ca="1" t="shared" si="14"/>
        <v>0.02613</v>
      </c>
      <c r="O113" s="43">
        <f>IF(L113=Consideration!$A$27,M113,"")</f>
      </c>
    </row>
    <row r="114" spans="1:15" ht="12">
      <c r="A114">
        <v>16</v>
      </c>
      <c r="B114" t="str">
        <f ca="1" t="shared" si="6"/>
        <v>Geely</v>
      </c>
      <c r="C114" s="42">
        <f ca="1" t="shared" si="7"/>
        <v>0.0177</v>
      </c>
      <c r="D114" s="10">
        <f ca="1" t="shared" si="8"/>
        <v>0.017750000000000002</v>
      </c>
      <c r="E114" s="43">
        <f>IF(B114=Consideration!$A$27,C114,"")</f>
      </c>
      <c r="G114" t="str">
        <f ca="1" t="shared" si="9"/>
        <v>Acura</v>
      </c>
      <c r="H114" s="42">
        <f ca="1" t="shared" si="10"/>
        <v>0.028</v>
      </c>
      <c r="I114" s="10">
        <f ca="1" t="shared" si="11"/>
        <v>0.02801</v>
      </c>
      <c r="J114" s="43">
        <f>IF(G114=Consideration!$A$27,H114,"")</f>
      </c>
      <c r="L114" t="str">
        <f ca="1" t="shared" si="12"/>
        <v>Premium Luxury Car</v>
      </c>
      <c r="M114" s="42">
        <f ca="1" t="shared" si="13"/>
        <v>0.0254</v>
      </c>
      <c r="N114" s="10">
        <f ca="1" t="shared" si="14"/>
        <v>0.025589999999999998</v>
      </c>
      <c r="O114" s="43">
        <f>IF(L114=Consideration!$A$27,M114,"")</f>
      </c>
    </row>
    <row r="115" spans="1:15" ht="12">
      <c r="A115">
        <v>17</v>
      </c>
      <c r="B115" t="str">
        <f ca="1" t="shared" si="6"/>
        <v>Porsche</v>
      </c>
      <c r="C115" s="42">
        <f ca="1" t="shared" si="7"/>
        <v>0.0138</v>
      </c>
      <c r="D115" s="10">
        <f ca="1" t="shared" si="8"/>
        <v>0.01394</v>
      </c>
      <c r="E115" s="43">
        <f>IF(B115=Consideration!$A$27,C115,"")</f>
      </c>
      <c r="G115" t="str">
        <f ca="1" t="shared" si="9"/>
        <v>Dodge</v>
      </c>
      <c r="H115" s="42">
        <f ca="1" t="shared" si="10"/>
        <v>0.0277</v>
      </c>
      <c r="I115" s="10">
        <f ca="1" t="shared" si="11"/>
        <v>0.02778</v>
      </c>
      <c r="J115" s="43">
        <f>IF(G115=Consideration!$A$27,H115,"")</f>
      </c>
      <c r="L115" t="str">
        <f ca="1" t="shared" si="12"/>
        <v>Large Traditional SUV</v>
      </c>
      <c r="M115" s="42">
        <f ca="1" t="shared" si="13"/>
        <v>0.025</v>
      </c>
      <c r="N115" s="10">
        <f ca="1" t="shared" si="14"/>
        <v>0.0251</v>
      </c>
      <c r="O115" s="43">
        <f>IF(L115=Consideration!$A$27,M115,"")</f>
      </c>
    </row>
    <row r="116" spans="1:15" ht="12">
      <c r="A116">
        <v>18</v>
      </c>
      <c r="B116" t="str">
        <f ca="1" t="shared" si="6"/>
        <v>Mitsubishi</v>
      </c>
      <c r="C116" s="42">
        <f ca="1" t="shared" si="7"/>
        <v>0.013</v>
      </c>
      <c r="D116" s="10">
        <f ca="1" t="shared" si="8"/>
        <v>0.01312</v>
      </c>
      <c r="E116" s="43">
        <f>IF(B116=Consideration!$A$27,C116,"")</f>
      </c>
      <c r="G116" t="str">
        <f ca="1" t="shared" si="9"/>
        <v>GMC</v>
      </c>
      <c r="H116" s="42">
        <f ca="1" t="shared" si="10"/>
        <v>0.0242</v>
      </c>
      <c r="I116" s="10">
        <f ca="1" t="shared" si="11"/>
        <v>0.02431</v>
      </c>
      <c r="J116" s="43">
        <f>IF(G116=Consideration!$A$27,H116,"")</f>
      </c>
      <c r="L116" t="str">
        <f ca="1" t="shared" si="12"/>
        <v>Large Crossover SUV</v>
      </c>
      <c r="M116" s="42">
        <f ca="1" t="shared" si="13"/>
        <v>0.0237</v>
      </c>
      <c r="N116" s="10">
        <f ca="1" t="shared" si="14"/>
        <v>0.02379</v>
      </c>
      <c r="O116" s="43">
        <f>IF(L116=Consideration!$A$27,M116,"")</f>
      </c>
    </row>
    <row r="117" spans="1:15" ht="12">
      <c r="A117">
        <v>19</v>
      </c>
      <c r="B117" t="str">
        <f ca="1" t="shared" si="6"/>
        <v>Tesla</v>
      </c>
      <c r="C117" s="42">
        <f ca="1" t="shared" si="7"/>
        <v>0.0105</v>
      </c>
      <c r="D117" s="10">
        <f ca="1" t="shared" si="8"/>
        <v>0.01067</v>
      </c>
      <c r="E117" s="43">
        <f>IF(B117=Consideration!$A$27,C117,"")</f>
      </c>
      <c r="G117" t="str">
        <f ca="1" t="shared" si="9"/>
        <v>Buick</v>
      </c>
      <c r="H117" s="42">
        <f ca="1" t="shared" si="10"/>
        <v>0.0184</v>
      </c>
      <c r="I117" s="10">
        <f ca="1" t="shared" si="11"/>
        <v>0.018439999999999998</v>
      </c>
      <c r="J117" s="43">
        <f>IF(G117=Consideration!$A$27,H117,"")</f>
      </c>
      <c r="L117" t="str">
        <f ca="1" t="shared" si="12"/>
        <v>Midrange Sport Car</v>
      </c>
      <c r="M117" s="42">
        <f ca="1" t="shared" si="13"/>
        <v>0.0201</v>
      </c>
      <c r="N117" s="10">
        <f ca="1" t="shared" si="14"/>
        <v>0.02024</v>
      </c>
      <c r="O117" s="43">
        <f>IF(L117=Consideration!$A$27,M117,"")</f>
      </c>
    </row>
    <row r="118" spans="1:15" ht="12">
      <c r="A118">
        <v>20</v>
      </c>
      <c r="B118" t="e">
        <f ca="1" t="shared" si="6"/>
        <v>#NUM!</v>
      </c>
      <c r="C118" s="42" t="e">
        <f ca="1" t="shared" si="7"/>
        <v>#NUM!</v>
      </c>
      <c r="D118" s="10" t="e">
        <f ca="1" t="shared" si="8"/>
        <v>#NUM!</v>
      </c>
      <c r="E118" s="43" t="e">
        <f>IF(B118=Consideration!$A$27,C118,"")</f>
        <v>#NUM!</v>
      </c>
      <c r="G118" t="str">
        <f ca="1" t="shared" si="9"/>
        <v>Volvo</v>
      </c>
      <c r="H118" s="42">
        <f ca="1" t="shared" si="10"/>
        <v>0.0177</v>
      </c>
      <c r="I118" s="10">
        <f ca="1" t="shared" si="11"/>
        <v>0.01803</v>
      </c>
      <c r="J118" s="43">
        <f>IF(G118=Consideration!$A$27,H118,"")</f>
      </c>
      <c r="L118" t="str">
        <f ca="1" t="shared" si="12"/>
        <v>Premium Luxury SUV</v>
      </c>
      <c r="M118" s="42">
        <f ca="1" t="shared" si="13"/>
        <v>0.0182</v>
      </c>
      <c r="N118" s="10">
        <f ca="1" t="shared" si="14"/>
        <v>0.0184</v>
      </c>
      <c r="O118" s="43">
        <f>IF(L118=Consideration!$A$27,M118,"")</f>
      </c>
    </row>
    <row r="119" spans="1:15" ht="12">
      <c r="A119">
        <v>21</v>
      </c>
      <c r="B119" t="e">
        <f ca="1" t="shared" si="6"/>
        <v>#NUM!</v>
      </c>
      <c r="C119" s="42" t="e">
        <f ca="1" t="shared" si="7"/>
        <v>#NUM!</v>
      </c>
      <c r="D119" s="10" t="e">
        <f ca="1" t="shared" si="8"/>
        <v>#NUM!</v>
      </c>
      <c r="E119" s="43" t="e">
        <f>IF(B119=Consideration!$A$27,C119,"")</f>
        <v>#NUM!</v>
      </c>
      <c r="G119" t="str">
        <f ca="1" t="shared" si="9"/>
        <v>Cadillac</v>
      </c>
      <c r="H119" s="42">
        <f ca="1" t="shared" si="10"/>
        <v>0.0178</v>
      </c>
      <c r="I119" s="10">
        <f ca="1" t="shared" si="11"/>
        <v>0.01785</v>
      </c>
      <c r="J119" s="43">
        <f>IF(G119=Consideration!$A$27,H119,"")</f>
      </c>
      <c r="L119" t="str">
        <f ca="1" t="shared" si="12"/>
        <v>Van</v>
      </c>
      <c r="M119" s="42">
        <f ca="1" t="shared" si="13"/>
        <v>0.0143</v>
      </c>
      <c r="N119" s="10">
        <f ca="1" t="shared" si="14"/>
        <v>0.01453</v>
      </c>
      <c r="O119" s="43">
        <f>IF(L119=Consideration!$A$27,M119,"")</f>
      </c>
    </row>
    <row r="120" spans="1:15" ht="12">
      <c r="A120">
        <v>22</v>
      </c>
      <c r="B120" t="e">
        <f ca="1" t="shared" si="6"/>
        <v>#NUM!</v>
      </c>
      <c r="C120" s="42" t="e">
        <f ca="1" t="shared" si="7"/>
        <v>#NUM!</v>
      </c>
      <c r="D120" s="10" t="e">
        <f ca="1" t="shared" si="8"/>
        <v>#NUM!</v>
      </c>
      <c r="E120" s="43" t="e">
        <f>IF(B120=Consideration!$A$27,C120,"")</f>
        <v>#NUM!</v>
      </c>
      <c r="G120" t="str">
        <f ca="1" t="shared" si="9"/>
        <v>Land Rover</v>
      </c>
      <c r="H120" s="42">
        <f ca="1" t="shared" si="10"/>
        <v>0.0156</v>
      </c>
      <c r="I120" s="10">
        <f ca="1" t="shared" si="11"/>
        <v>0.01578</v>
      </c>
      <c r="J120" s="43">
        <f>IF(G120=Consideration!$A$27,H120,"")</f>
      </c>
      <c r="L120" t="str">
        <f ca="1" t="shared" si="12"/>
        <v>Premium Sport Car</v>
      </c>
      <c r="M120" s="42">
        <f ca="1" t="shared" si="13"/>
        <v>0.0129</v>
      </c>
      <c r="N120" s="10">
        <f ca="1" t="shared" si="14"/>
        <v>0.01311</v>
      </c>
      <c r="O120" s="43">
        <f>IF(L120=Consideration!$A$27,M120,"")</f>
      </c>
    </row>
    <row r="121" spans="1:15" ht="12">
      <c r="A121">
        <v>23</v>
      </c>
      <c r="C121" s="11"/>
      <c r="E121" s="32"/>
      <c r="G121" t="str">
        <f ca="1" t="shared" si="9"/>
        <v>Ram</v>
      </c>
      <c r="H121" s="42">
        <f ca="1" t="shared" si="10"/>
        <v>0.0154</v>
      </c>
      <c r="I121" s="10">
        <f ca="1" t="shared" si="11"/>
        <v>0.01567</v>
      </c>
      <c r="J121" s="43">
        <f>IF(G121=Consideration!$A$27,H121,"")</f>
      </c>
      <c r="L121" t="str">
        <f ca="1">OFFSET($L$142,MATCH(N121,$N$143:$N$165,0),0)</f>
        <v>Exotic</v>
      </c>
      <c r="M121" s="42">
        <f ca="1">OFFSET($L$142,MATCH(N121,$N$143:$N$165,0),1)</f>
        <v>0.0088</v>
      </c>
      <c r="N121" s="10">
        <f ca="1">IF(ActiveSort=1,LARGE(OFFSET($L$142,1,2,$L$97),A121),SMALL(OFFSET($L$142,1,2,$L$97),A121))</f>
        <v>0.008870000000000001</v>
      </c>
      <c r="O121" s="43">
        <f>IF(L121=Consideration!$A$27,M121,"")</f>
      </c>
    </row>
    <row r="122" spans="1:15" ht="12">
      <c r="A122">
        <v>24</v>
      </c>
      <c r="C122" s="11"/>
      <c r="E122" s="32"/>
      <c r="G122" t="str">
        <f ca="1" t="shared" si="9"/>
        <v>Chrysler</v>
      </c>
      <c r="H122" s="42">
        <f ca="1" t="shared" si="10"/>
        <v>0.0151</v>
      </c>
      <c r="I122" s="10">
        <f ca="1" t="shared" si="11"/>
        <v>0.015170000000000001</v>
      </c>
      <c r="J122" s="43">
        <f>IF(G122=Consideration!$A$27,H122,"")</f>
      </c>
      <c r="M122" s="11"/>
      <c r="O122" s="32"/>
    </row>
    <row r="123" spans="1:15" ht="12">
      <c r="A123">
        <v>25</v>
      </c>
      <c r="C123" s="11"/>
      <c r="E123" s="32"/>
      <c r="G123" t="str">
        <f ca="1" t="shared" si="9"/>
        <v>Infiniti</v>
      </c>
      <c r="H123" s="42">
        <f ca="1" t="shared" si="10"/>
        <v>0.0146</v>
      </c>
      <c r="I123" s="10">
        <f ca="1" t="shared" si="11"/>
        <v>0.01474</v>
      </c>
      <c r="J123" s="43">
        <f>IF(G123=Consideration!$A$27,H123,"")</f>
      </c>
      <c r="M123" s="11"/>
      <c r="O123" s="32"/>
    </row>
    <row r="124" spans="1:15" ht="12">
      <c r="A124">
        <v>26</v>
      </c>
      <c r="E124" s="32"/>
      <c r="G124" t="str">
        <f ca="1" t="shared" si="9"/>
        <v>Porsche</v>
      </c>
      <c r="H124" s="42">
        <f ca="1" t="shared" si="10"/>
        <v>0.0138</v>
      </c>
      <c r="I124" s="10">
        <f ca="1" t="shared" si="11"/>
        <v>0.01406</v>
      </c>
      <c r="J124" s="43">
        <f>IF(G124=Consideration!$A$27,H124,"")</f>
      </c>
      <c r="O124" s="32"/>
    </row>
    <row r="125" spans="1:15" ht="12">
      <c r="A125">
        <v>27</v>
      </c>
      <c r="E125" s="32"/>
      <c r="G125" t="str">
        <f ca="1" t="shared" si="9"/>
        <v>Lincoln</v>
      </c>
      <c r="H125" s="42">
        <f ca="1" t="shared" si="10"/>
        <v>0.0134</v>
      </c>
      <c r="I125" s="10">
        <f ca="1" t="shared" si="11"/>
        <v>0.013600000000000001</v>
      </c>
      <c r="J125" s="43">
        <f>IF(G125=Consideration!$A$27,H125,"")</f>
      </c>
      <c r="O125" s="32"/>
    </row>
    <row r="126" spans="1:15" ht="12">
      <c r="A126">
        <v>28</v>
      </c>
      <c r="E126" s="32"/>
      <c r="G126" t="str">
        <f ca="1" t="shared" si="9"/>
        <v>Mitsubishi</v>
      </c>
      <c r="H126" s="42">
        <f ca="1" t="shared" si="10"/>
        <v>0.013</v>
      </c>
      <c r="I126" s="10">
        <f ca="1" t="shared" si="11"/>
        <v>0.01324</v>
      </c>
      <c r="J126" s="43">
        <f>IF(G126=Consideration!$A$27,H126,"")</f>
      </c>
      <c r="O126" s="32"/>
    </row>
    <row r="127" spans="1:15" ht="12">
      <c r="A127">
        <v>29</v>
      </c>
      <c r="E127" s="32"/>
      <c r="G127" t="str">
        <f ca="1" t="shared" si="9"/>
        <v>Tesla</v>
      </c>
      <c r="H127" s="42">
        <f ca="1" t="shared" si="10"/>
        <v>0.0105</v>
      </c>
      <c r="I127" s="10">
        <f ca="1" t="shared" si="11"/>
        <v>0.0108</v>
      </c>
      <c r="J127" s="43">
        <f>IF(G127=Consideration!$A$27,H127,"")</f>
      </c>
      <c r="O127" s="32"/>
    </row>
    <row r="128" spans="1:15" ht="12">
      <c r="A128">
        <v>30</v>
      </c>
      <c r="E128" s="32"/>
      <c r="G128" t="str">
        <f ca="1" t="shared" si="9"/>
        <v>Jaguar</v>
      </c>
      <c r="H128" s="42">
        <f ca="1" t="shared" si="10"/>
        <v>0.0106</v>
      </c>
      <c r="I128" s="10">
        <f ca="1" t="shared" si="11"/>
        <v>0.010750000000000001</v>
      </c>
      <c r="J128" s="43">
        <f>IF(G128=Consideration!$A$27,H128,"")</f>
      </c>
      <c r="O128" s="32"/>
    </row>
    <row r="129" spans="1:15" ht="12">
      <c r="A129">
        <v>31</v>
      </c>
      <c r="E129" s="32"/>
      <c r="G129" t="str">
        <f ca="1" t="shared" si="9"/>
        <v>MINI</v>
      </c>
      <c r="H129" s="42">
        <f ca="1" t="shared" si="10"/>
        <v>0.0085</v>
      </c>
      <c r="I129" s="10">
        <f ca="1" t="shared" si="11"/>
        <v>0.00873</v>
      </c>
      <c r="J129" s="43">
        <f>IF(G129=Consideration!$A$27,H129,"")</f>
      </c>
      <c r="O129" s="32"/>
    </row>
    <row r="130" spans="1:15" ht="12">
      <c r="A130">
        <v>32</v>
      </c>
      <c r="E130" s="32"/>
      <c r="G130" t="str">
        <f ca="1" t="shared" si="9"/>
        <v>Fiat</v>
      </c>
      <c r="H130" s="42">
        <f ca="1" t="shared" si="10"/>
        <v>0.0065</v>
      </c>
      <c r="I130" s="10">
        <f ca="1" t="shared" si="11"/>
        <v>0.0065899999999999995</v>
      </c>
      <c r="J130" s="43">
        <f>IF(G130=Consideration!$A$27,H130,"")</f>
      </c>
      <c r="O130" s="32"/>
    </row>
    <row r="131" spans="1:15" ht="12">
      <c r="A131">
        <v>33</v>
      </c>
      <c r="E131" s="32"/>
      <c r="G131" t="str">
        <f ca="1" t="shared" si="9"/>
        <v>Scion</v>
      </c>
      <c r="H131" s="42">
        <f ca="1" t="shared" si="10"/>
        <v>0.0039</v>
      </c>
      <c r="I131" s="10">
        <f ca="1" t="shared" si="11"/>
        <v>0.00418</v>
      </c>
      <c r="J131" s="43">
        <f>IF(G131=Consideration!$A$27,H131,"")</f>
      </c>
      <c r="O131" s="32"/>
    </row>
    <row r="132" spans="1:15" ht="12">
      <c r="A132">
        <v>34</v>
      </c>
      <c r="E132" s="32"/>
      <c r="G132" t="e">
        <f ca="1" t="shared" si="9"/>
        <v>#NUM!</v>
      </c>
      <c r="H132" s="42" t="e">
        <f ca="1" t="shared" si="10"/>
        <v>#NUM!</v>
      </c>
      <c r="I132" s="10" t="e">
        <f ca="1" t="shared" si="11"/>
        <v>#NUM!</v>
      </c>
      <c r="J132" s="43" t="e">
        <f>IF(G132=Consideration!$A$27,H132,"")</f>
        <v>#NUM!</v>
      </c>
      <c r="O132" s="32"/>
    </row>
    <row r="133" spans="1:15" ht="12">
      <c r="A133">
        <v>35</v>
      </c>
      <c r="E133" s="32"/>
      <c r="G133" t="e">
        <f ca="1" t="shared" si="9"/>
        <v>#NUM!</v>
      </c>
      <c r="H133" s="42" t="e">
        <f ca="1" t="shared" si="10"/>
        <v>#NUM!</v>
      </c>
      <c r="I133" s="10" t="e">
        <f ca="1" t="shared" si="11"/>
        <v>#NUM!</v>
      </c>
      <c r="J133" s="43" t="e">
        <f>IF(G133=Consideration!$A$27,H133,"")</f>
        <v>#NUM!</v>
      </c>
      <c r="O133" s="32"/>
    </row>
    <row r="134" spans="1:15" ht="12">
      <c r="A134">
        <v>36</v>
      </c>
      <c r="E134" s="32"/>
      <c r="G134" t="e">
        <f ca="1" t="shared" si="9"/>
        <v>#NUM!</v>
      </c>
      <c r="H134" s="42" t="e">
        <f ca="1" t="shared" si="10"/>
        <v>#NUM!</v>
      </c>
      <c r="I134" s="10" t="e">
        <f ca="1" t="shared" si="11"/>
        <v>#NUM!</v>
      </c>
      <c r="J134" s="43" t="e">
        <f>IF(G134=Consideration!$A$27,H134,"")</f>
        <v>#NUM!</v>
      </c>
      <c r="O134" s="32"/>
    </row>
    <row r="135" spans="1:15" ht="12">
      <c r="A135">
        <v>37</v>
      </c>
      <c r="E135" s="32"/>
      <c r="G135" t="e">
        <f ca="1" t="shared" si="9"/>
        <v>#NUM!</v>
      </c>
      <c r="H135" s="42" t="e">
        <f ca="1" t="shared" si="10"/>
        <v>#NUM!</v>
      </c>
      <c r="I135" s="10" t="e">
        <f ca="1" t="shared" si="11"/>
        <v>#NUM!</v>
      </c>
      <c r="J135" s="43" t="e">
        <f>IF(G135=Consideration!$A$27,H135,"")</f>
        <v>#NUM!</v>
      </c>
      <c r="O135" s="32"/>
    </row>
    <row r="136" spans="1:15" ht="12">
      <c r="A136">
        <v>38</v>
      </c>
      <c r="E136" s="32"/>
      <c r="G136" t="e">
        <f ca="1" t="shared" si="9"/>
        <v>#NUM!</v>
      </c>
      <c r="H136" s="42" t="e">
        <f ca="1" t="shared" si="10"/>
        <v>#NUM!</v>
      </c>
      <c r="I136" s="10" t="e">
        <f ca="1" t="shared" si="11"/>
        <v>#NUM!</v>
      </c>
      <c r="J136" s="43" t="e">
        <f>IF(G136=Consideration!$A$27,H136,"")</f>
        <v>#NUM!</v>
      </c>
      <c r="O136" s="32"/>
    </row>
    <row r="137" spans="1:15" ht="12">
      <c r="A137">
        <v>39</v>
      </c>
      <c r="E137" s="32"/>
      <c r="G137" t="e">
        <f ca="1" t="shared" si="9"/>
        <v>#NUM!</v>
      </c>
      <c r="H137" s="42" t="e">
        <f ca="1" t="shared" si="10"/>
        <v>#NUM!</v>
      </c>
      <c r="I137" s="10" t="e">
        <f ca="1" t="shared" si="11"/>
        <v>#NUM!</v>
      </c>
      <c r="J137" s="43" t="e">
        <f>IF(G137=Consideration!$A$27,H137,"")</f>
        <v>#NUM!</v>
      </c>
      <c r="O137" s="32"/>
    </row>
    <row r="138" spans="1:15" ht="12">
      <c r="A138">
        <v>40</v>
      </c>
      <c r="E138" s="32"/>
      <c r="G138" t="e">
        <f ca="1" t="shared" si="9"/>
        <v>#NUM!</v>
      </c>
      <c r="H138" s="42" t="e">
        <f ca="1" t="shared" si="10"/>
        <v>#NUM!</v>
      </c>
      <c r="I138" s="10" t="e">
        <f ca="1" t="shared" si="11"/>
        <v>#NUM!</v>
      </c>
      <c r="J138" s="43" t="e">
        <f>IF(G138=Consideration!$A$27,H138,"")</f>
        <v>#NUM!</v>
      </c>
      <c r="O138" s="32"/>
    </row>
    <row r="141" spans="1:14" ht="12">
      <c r="A141" s="19"/>
      <c r="B141" s="19" t="s">
        <v>69</v>
      </c>
      <c r="C141" s="19"/>
      <c r="D141" s="19"/>
      <c r="E141" s="19"/>
      <c r="F141" s="19"/>
      <c r="G141" s="19" t="s">
        <v>69</v>
      </c>
      <c r="H141" s="19"/>
      <c r="I141" s="19"/>
      <c r="J141" s="19"/>
      <c r="K141" s="19"/>
      <c r="L141" s="19" t="s">
        <v>69</v>
      </c>
      <c r="M141" s="19"/>
      <c r="N141" s="19"/>
    </row>
    <row r="142" spans="1:14" ht="12">
      <c r="A142" s="19"/>
      <c r="B142" s="19" t="s">
        <v>66</v>
      </c>
      <c r="C142" s="19"/>
      <c r="D142" s="19"/>
      <c r="F142" s="19"/>
      <c r="G142" s="19" t="s">
        <v>67</v>
      </c>
      <c r="H142" s="19"/>
      <c r="I142" s="19"/>
      <c r="K142" s="19"/>
      <c r="L142" s="19" t="s">
        <v>68</v>
      </c>
      <c r="M142" s="19"/>
      <c r="N142" s="19"/>
    </row>
    <row r="143" spans="1:14" ht="12">
      <c r="A143" s="19">
        <v>1</v>
      </c>
      <c r="B143" s="19" t="str">
        <f ca="1">OFFSET(Consideration!$A$8,A143,0)</f>
        <v>Audi</v>
      </c>
      <c r="C143" s="19">
        <f ca="1">OFFSET(Consideration!$A$8,MATCH(B143,ManuSales,0),$B$28)</f>
        <v>0.0438</v>
      </c>
      <c r="D143" s="19">
        <f>IF(OR(C143=0,C143=""),"",C143+A143/100000)</f>
        <v>0.04381</v>
      </c>
      <c r="F143" s="19"/>
      <c r="G143" s="19" t="str">
        <f ca="1">OFFSET(Consideration!$A$30,A143,0)</f>
        <v>Acura</v>
      </c>
      <c r="H143" s="19">
        <f ca="1">OFFSET(Consideration!$A$30,MATCH(G143,MakeSales,0),$B$28)</f>
        <v>0.028</v>
      </c>
      <c r="I143" s="19">
        <f>IF(OR(H143=0,H143=""),"",H143+A143/100000)</f>
        <v>0.02801</v>
      </c>
      <c r="K143" s="19"/>
      <c r="L143" s="19" t="str">
        <f ca="1">OFFSET(Consideration!$A$67,A143,0)</f>
        <v>Compact Car</v>
      </c>
      <c r="M143" s="19">
        <f ca="1">OFFSET(Consideration!$A$67,MATCH(L143,SgmtSales,0),$B$28)</f>
        <v>0.116</v>
      </c>
      <c r="N143" s="19">
        <f>IF(OR(M143=0,M143=""),"",M143+A143/100000)</f>
        <v>0.11601</v>
      </c>
    </row>
    <row r="144" spans="1:14" ht="12">
      <c r="A144" s="19">
        <v>2</v>
      </c>
      <c r="B144" s="19" t="str">
        <f ca="1">OFFSET(Consideration!$A$8,A144,0)</f>
        <v>BMW</v>
      </c>
      <c r="C144" s="19">
        <f ca="1">OFFSET(Consideration!$A$8,MATCH(B144,ManuSales,0),$B$28)</f>
        <v>0.0672</v>
      </c>
      <c r="D144" s="19">
        <f aca="true" t="shared" si="15" ref="D144:D164">IF(OR(C144=0,C144=""),"",C144+A144/100000)</f>
        <v>0.06722</v>
      </c>
      <c r="F144" s="19"/>
      <c r="G144" s="19" t="str">
        <f ca="1">OFFSET(Consideration!$A$30,A144,0)</f>
        <v>Audi</v>
      </c>
      <c r="H144" s="19">
        <f ca="1">OFFSET(Consideration!$A$30,MATCH(G144,MakeSales,0),$B$28)</f>
        <v>0.0438</v>
      </c>
      <c r="I144" s="19">
        <f aca="true" t="shared" si="16" ref="I144:I182">IF(OR(H144=0,H144=""),"",H144+A144/100000)</f>
        <v>0.04382</v>
      </c>
      <c r="K144" s="19"/>
      <c r="L144" s="19" t="str">
        <f ca="1">OFFSET(Consideration!$A$67,A144,0)</f>
        <v>Compact Crossover SUV</v>
      </c>
      <c r="M144" s="19">
        <f ca="1">OFFSET(Consideration!$A$67,MATCH(L144,SgmtSales,0),$B$28)</f>
        <v>0.1529</v>
      </c>
      <c r="N144" s="19">
        <f aca="true" t="shared" si="17" ref="N144:N164">IF(OR(M144=0,M144=""),"",M144+A144/100000)</f>
        <v>0.15292</v>
      </c>
    </row>
    <row r="145" spans="1:14" ht="12">
      <c r="A145" s="19">
        <v>3</v>
      </c>
      <c r="B145" s="19" t="str">
        <f ca="1">OFFSET(Consideration!$A$8,A145,0)</f>
        <v>FCA</v>
      </c>
      <c r="C145" s="19">
        <f ca="1">OFFSET(Consideration!$A$8,MATCH(B145,ManuSales,0),$B$28)</f>
        <v>0.1223</v>
      </c>
      <c r="D145" s="19">
        <f t="shared" si="15"/>
        <v>0.12233000000000001</v>
      </c>
      <c r="F145" s="19"/>
      <c r="G145" s="19" t="str">
        <f ca="1">OFFSET(Consideration!$A$30,A145,0)</f>
        <v>BMW</v>
      </c>
      <c r="H145" s="19">
        <f ca="1">OFFSET(Consideration!$A$30,MATCH(G145,MakeSales,0),$B$28)</f>
        <v>0.0588</v>
      </c>
      <c r="I145" s="19">
        <f t="shared" si="16"/>
        <v>0.05883</v>
      </c>
      <c r="K145" s="19"/>
      <c r="L145" s="19" t="str">
        <f ca="1">OFFSET(Consideration!$A$67,A145,0)</f>
        <v>Compact Truck</v>
      </c>
      <c r="M145" s="19">
        <f ca="1">OFFSET(Consideration!$A$67,MATCH(L145,SgmtSales,0),$B$28)</f>
        <v>0.0261</v>
      </c>
      <c r="N145" s="19">
        <f t="shared" si="17"/>
        <v>0.02613</v>
      </c>
    </row>
    <row r="146" spans="1:14" ht="12">
      <c r="A146" s="19">
        <v>4</v>
      </c>
      <c r="B146" s="19" t="str">
        <f ca="1">OFFSET(Consideration!$A$8,A146,0)</f>
        <v>Ford</v>
      </c>
      <c r="C146" s="19">
        <f ca="1">OFFSET(Consideration!$A$8,MATCH(B146,ManuSales,0),$B$28)</f>
        <v>0.1178</v>
      </c>
      <c r="D146" s="19">
        <f t="shared" si="15"/>
        <v>0.11784</v>
      </c>
      <c r="F146" s="19"/>
      <c r="G146" s="19" t="str">
        <f ca="1">OFFSET(Consideration!$A$30,A146,0)</f>
        <v>Buick</v>
      </c>
      <c r="H146" s="19">
        <f ca="1">OFFSET(Consideration!$A$30,MATCH(G146,MakeSales,0),$B$28)</f>
        <v>0.0184</v>
      </c>
      <c r="I146" s="19">
        <f t="shared" si="16"/>
        <v>0.018439999999999998</v>
      </c>
      <c r="K146" s="19"/>
      <c r="L146" s="19" t="str">
        <f ca="1">OFFSET(Consideration!$A$67,A146,0)</f>
        <v>Entry Luxury Car</v>
      </c>
      <c r="M146" s="19">
        <f ca="1">OFFSET(Consideration!$A$67,MATCH(L146,SgmtSales,0),$B$28)</f>
        <v>0.085</v>
      </c>
      <c r="N146" s="19">
        <f t="shared" si="17"/>
        <v>0.08504</v>
      </c>
    </row>
    <row r="147" spans="1:14" ht="12">
      <c r="A147" s="19">
        <v>5</v>
      </c>
      <c r="B147" s="19" t="str">
        <f ca="1">OFFSET(Consideration!$A$8,A147,0)</f>
        <v>Geely</v>
      </c>
      <c r="C147" s="19">
        <f ca="1">OFFSET(Consideration!$A$8,MATCH(B147,ManuSales,0),$B$28)</f>
        <v>0.0177</v>
      </c>
      <c r="D147" s="19">
        <f t="shared" si="15"/>
        <v>0.017750000000000002</v>
      </c>
      <c r="F147" s="19"/>
      <c r="G147" s="19" t="str">
        <f ca="1">OFFSET(Consideration!$A$30,A147,0)</f>
        <v>Cadillac</v>
      </c>
      <c r="H147" s="19">
        <f ca="1">OFFSET(Consideration!$A$30,MATCH(G147,MakeSales,0),$B$28)</f>
        <v>0.0178</v>
      </c>
      <c r="I147" s="19">
        <f t="shared" si="16"/>
        <v>0.01785</v>
      </c>
      <c r="K147" s="19"/>
      <c r="L147" s="19" t="str">
        <f ca="1">OFFSET(Consideration!$A$67,A147,0)</f>
        <v>Entry Luxury SUV</v>
      </c>
      <c r="M147" s="19">
        <f ca="1">OFFSET(Consideration!$A$67,MATCH(L147,SgmtSales,0),$B$28)</f>
        <v>0.0864</v>
      </c>
      <c r="N147" s="19">
        <f t="shared" si="17"/>
        <v>0.08645</v>
      </c>
    </row>
    <row r="148" spans="1:14" ht="12">
      <c r="A148" s="19">
        <v>6</v>
      </c>
      <c r="B148" s="19" t="str">
        <f ca="1">OFFSET(Consideration!$A$8,A148,0)</f>
        <v>GM</v>
      </c>
      <c r="C148" s="19">
        <f ca="1">OFFSET(Consideration!$A$8,MATCH(B148,ManuSales,0),$B$28)</f>
        <v>0.1552</v>
      </c>
      <c r="D148" s="19">
        <f t="shared" si="15"/>
        <v>0.15526</v>
      </c>
      <c r="F148" s="19"/>
      <c r="G148" s="19" t="str">
        <f ca="1">OFFSET(Consideration!$A$30,A148,0)</f>
        <v>Chevrolet</v>
      </c>
      <c r="H148" s="19">
        <f ca="1">OFFSET(Consideration!$A$30,MATCH(G148,MakeSales,0),$B$28)</f>
        <v>0.0948</v>
      </c>
      <c r="I148" s="19">
        <f t="shared" si="16"/>
        <v>0.09486</v>
      </c>
      <c r="K148" s="19"/>
      <c r="L148" s="19" t="str">
        <f ca="1">OFFSET(Consideration!$A$67,A148,0)</f>
        <v>Entry Sport Car</v>
      </c>
      <c r="M148" s="19">
        <f ca="1">OFFSET(Consideration!$A$67,MATCH(L148,SgmtSales,0),$B$28)</f>
        <v>0.0518</v>
      </c>
      <c r="N148" s="19">
        <f t="shared" si="17"/>
        <v>0.051859999999999996</v>
      </c>
    </row>
    <row r="149" spans="1:14" ht="12">
      <c r="A149" s="19">
        <v>7</v>
      </c>
      <c r="B149" s="19" t="str">
        <f ca="1">OFFSET(Consideration!$A$8,A149,0)</f>
        <v>Honda</v>
      </c>
      <c r="C149" s="19">
        <f ca="1">OFFSET(Consideration!$A$8,MATCH(B149,ManuSales,0),$B$28)</f>
        <v>0.1405</v>
      </c>
      <c r="D149" s="19">
        <f t="shared" si="15"/>
        <v>0.14057</v>
      </c>
      <c r="F149" s="19"/>
      <c r="G149" s="19" t="str">
        <f ca="1">OFFSET(Consideration!$A$30,A149,0)</f>
        <v>Chrysler</v>
      </c>
      <c r="H149" s="19">
        <f ca="1">OFFSET(Consideration!$A$30,MATCH(G149,MakeSales,0),$B$28)</f>
        <v>0.0151</v>
      </c>
      <c r="I149" s="19">
        <f t="shared" si="16"/>
        <v>0.015170000000000001</v>
      </c>
      <c r="K149" s="19"/>
      <c r="L149" s="19" t="str">
        <f ca="1">OFFSET(Consideration!$A$67,A149,0)</f>
        <v>Exotic</v>
      </c>
      <c r="M149" s="19">
        <f ca="1">OFFSET(Consideration!$A$67,MATCH(L149,SgmtSales,0),$B$28)</f>
        <v>0.0088</v>
      </c>
      <c r="N149" s="19">
        <f t="shared" si="17"/>
        <v>0.008870000000000001</v>
      </c>
    </row>
    <row r="150" spans="1:14" ht="12">
      <c r="A150" s="19">
        <v>8</v>
      </c>
      <c r="B150" s="19" t="str">
        <f ca="1">OFFSET(Consideration!$A$8,A150,0)</f>
        <v>Hyundai</v>
      </c>
      <c r="C150" s="19">
        <f ca="1">OFFSET(Consideration!$A$8,MATCH(B150,ManuSales,0),$B$28)</f>
        <v>0.0468</v>
      </c>
      <c r="D150" s="19">
        <f t="shared" si="15"/>
        <v>0.04688</v>
      </c>
      <c r="F150" s="19"/>
      <c r="G150" s="19" t="str">
        <f ca="1">OFFSET(Consideration!$A$30,A150,0)</f>
        <v>Dodge</v>
      </c>
      <c r="H150" s="19">
        <f ca="1">OFFSET(Consideration!$A$30,MATCH(G150,MakeSales,0),$B$28)</f>
        <v>0.0277</v>
      </c>
      <c r="I150" s="19">
        <f t="shared" si="16"/>
        <v>0.02778</v>
      </c>
      <c r="K150" s="19"/>
      <c r="L150" s="19" t="str">
        <f ca="1">OFFSET(Consideration!$A$67,A150,0)</f>
        <v>Large Car</v>
      </c>
      <c r="M150" s="19">
        <f ca="1">OFFSET(Consideration!$A$67,MATCH(L150,SgmtSales,0),$B$28)</f>
        <v>0.0295</v>
      </c>
      <c r="N150" s="19">
        <f t="shared" si="17"/>
        <v>0.02958</v>
      </c>
    </row>
    <row r="151" spans="1:14" ht="12">
      <c r="A151" s="19">
        <v>9</v>
      </c>
      <c r="B151" s="19" t="str">
        <f ca="1">OFFSET(Consideration!$A$8,A151,0)</f>
        <v>Kia</v>
      </c>
      <c r="C151" s="19">
        <f ca="1">OFFSET(Consideration!$A$8,MATCH(B151,ManuSales,0),$B$28)</f>
        <v>0.0376</v>
      </c>
      <c r="D151" s="19">
        <f t="shared" si="15"/>
        <v>0.03769</v>
      </c>
      <c r="F151" s="19"/>
      <c r="G151" s="19" t="str">
        <f ca="1">OFFSET(Consideration!$A$30,A151,0)</f>
        <v>Fiat</v>
      </c>
      <c r="H151" s="19">
        <f ca="1">OFFSET(Consideration!$A$30,MATCH(G151,MakeSales,0),$B$28)</f>
        <v>0.0065</v>
      </c>
      <c r="I151" s="19">
        <f t="shared" si="16"/>
        <v>0.0065899999999999995</v>
      </c>
      <c r="K151" s="19"/>
      <c r="L151" s="19" t="str">
        <f ca="1">OFFSET(Consideration!$A$67,A151,0)</f>
        <v>Large Crossover SUV</v>
      </c>
      <c r="M151" s="19">
        <f ca="1">OFFSET(Consideration!$A$67,MATCH(L151,SgmtSales,0),$B$28)</f>
        <v>0.0237</v>
      </c>
      <c r="N151" s="19">
        <f t="shared" si="17"/>
        <v>0.02379</v>
      </c>
    </row>
    <row r="152" spans="1:14" ht="12">
      <c r="A152" s="19">
        <v>10</v>
      </c>
      <c r="B152" s="19" t="str">
        <f ca="1">OFFSET(Consideration!$A$8,A152,0)</f>
        <v>Mazda</v>
      </c>
      <c r="C152" s="19">
        <f ca="1">OFFSET(Consideration!$A$8,MATCH(B152,ManuSales,0),$B$28)</f>
        <v>0.0431</v>
      </c>
      <c r="D152" s="19">
        <f t="shared" si="15"/>
        <v>0.0432</v>
      </c>
      <c r="F152" s="19"/>
      <c r="G152" s="19" t="str">
        <f ca="1">OFFSET(Consideration!$A$30,A152,0)</f>
        <v>Ford</v>
      </c>
      <c r="H152" s="19">
        <f ca="1">OFFSET(Consideration!$A$30,MATCH(G152,MakeSales,0),$B$28)</f>
        <v>0.1045</v>
      </c>
      <c r="I152" s="19">
        <f t="shared" si="16"/>
        <v>0.1046</v>
      </c>
      <c r="K152" s="19"/>
      <c r="L152" s="19" t="str">
        <f ca="1">OFFSET(Consideration!$A$67,A152,0)</f>
        <v>Large Traditional SUV</v>
      </c>
      <c r="M152" s="19">
        <f ca="1">OFFSET(Consideration!$A$67,MATCH(L152,SgmtSales,0),$B$28)</f>
        <v>0.025</v>
      </c>
      <c r="N152" s="19">
        <f t="shared" si="17"/>
        <v>0.0251</v>
      </c>
    </row>
    <row r="153" spans="1:14" ht="12">
      <c r="A153" s="19">
        <v>11</v>
      </c>
      <c r="B153" s="19" t="str">
        <f ca="1">OFFSET(Consideration!$A$8,A153,0)</f>
        <v>Mercedes-Benz</v>
      </c>
      <c r="C153" s="19">
        <f ca="1">OFFSET(Consideration!$A$8,MATCH(B153,ManuSales,0),$B$28)</f>
        <v>0.0543</v>
      </c>
      <c r="D153" s="19">
        <f t="shared" si="15"/>
        <v>0.05441</v>
      </c>
      <c r="F153" s="19"/>
      <c r="G153" s="19" t="str">
        <f ca="1">OFFSET(Consideration!$A$30,A153,0)</f>
        <v>GMC</v>
      </c>
      <c r="H153" s="19">
        <f ca="1">OFFSET(Consideration!$A$30,MATCH(G153,MakeSales,0),$B$28)</f>
        <v>0.0242</v>
      </c>
      <c r="I153" s="19">
        <f t="shared" si="16"/>
        <v>0.02431</v>
      </c>
      <c r="K153" s="19"/>
      <c r="L153" s="19" t="str">
        <f ca="1">OFFSET(Consideration!$A$67,A153,0)</f>
        <v>Large Truck</v>
      </c>
      <c r="M153" s="19">
        <f ca="1">OFFSET(Consideration!$A$67,MATCH(L153,SgmtSales,0),$B$28)</f>
        <v>0.0754</v>
      </c>
      <c r="N153" s="19">
        <f t="shared" si="17"/>
        <v>0.07551</v>
      </c>
    </row>
    <row r="154" spans="1:14" ht="12">
      <c r="A154" s="19">
        <v>12</v>
      </c>
      <c r="B154" s="19" t="str">
        <f ca="1">OFFSET(Consideration!$A$8,A154,0)</f>
        <v>Mitsubishi</v>
      </c>
      <c r="C154" s="19">
        <f ca="1">OFFSET(Consideration!$A$8,MATCH(B154,ManuSales,0),$B$28)</f>
        <v>0.013</v>
      </c>
      <c r="D154" s="19">
        <f t="shared" si="15"/>
        <v>0.01312</v>
      </c>
      <c r="F154" s="19"/>
      <c r="G154" s="19" t="str">
        <f ca="1">OFFSET(Consideration!$A$30,A154,0)</f>
        <v>Honda</v>
      </c>
      <c r="H154" s="19">
        <f ca="1">OFFSET(Consideration!$A$30,MATCH(G154,MakeSales,0),$B$28)</f>
        <v>0.1125</v>
      </c>
      <c r="I154" s="19">
        <f t="shared" si="16"/>
        <v>0.11262</v>
      </c>
      <c r="K154" s="19"/>
      <c r="L154" s="19" t="str">
        <f ca="1">OFFSET(Consideration!$A$67,A154,0)</f>
        <v>Midrange Luxury Car</v>
      </c>
      <c r="M154" s="19">
        <f ca="1">OFFSET(Consideration!$A$67,MATCH(L154,SgmtSales,0),$B$28)</f>
        <v>0.0341</v>
      </c>
      <c r="N154" s="19">
        <f t="shared" si="17"/>
        <v>0.03422</v>
      </c>
    </row>
    <row r="155" spans="1:14" ht="12">
      <c r="A155" s="19">
        <v>13</v>
      </c>
      <c r="B155" s="19" t="str">
        <f ca="1">OFFSET(Consideration!$A$8,A155,0)</f>
        <v>Nissan</v>
      </c>
      <c r="C155" s="19">
        <f ca="1">OFFSET(Consideration!$A$8,MATCH(B155,ManuSales,0),$B$28)</f>
        <v>0.0792</v>
      </c>
      <c r="D155" s="19">
        <f t="shared" si="15"/>
        <v>0.07933000000000001</v>
      </c>
      <c r="F155" s="19"/>
      <c r="G155" s="19" t="str">
        <f ca="1">OFFSET(Consideration!$A$30,A155,0)</f>
        <v>Hyundai</v>
      </c>
      <c r="H155" s="19">
        <f ca="1">OFFSET(Consideration!$A$30,MATCH(G155,MakeSales,0),$B$28)</f>
        <v>0.0468</v>
      </c>
      <c r="I155" s="19">
        <f t="shared" si="16"/>
        <v>0.04693</v>
      </c>
      <c r="K155" s="19"/>
      <c r="L155" s="19" t="str">
        <f ca="1">OFFSET(Consideration!$A$67,A155,0)</f>
        <v>Midrange Luxury SUV</v>
      </c>
      <c r="M155" s="19">
        <f ca="1">OFFSET(Consideration!$A$67,MATCH(L155,SgmtSales,0),$B$28)</f>
        <v>0.0665</v>
      </c>
      <c r="N155" s="19">
        <f t="shared" si="17"/>
        <v>0.06663000000000001</v>
      </c>
    </row>
    <row r="156" spans="1:14" ht="12">
      <c r="A156" s="19">
        <v>14</v>
      </c>
      <c r="B156" s="19" t="str">
        <f ca="1">OFFSET(Consideration!$A$8,A156,0)</f>
        <v>Porsche</v>
      </c>
      <c r="C156" s="19">
        <f ca="1">OFFSET(Consideration!$A$8,MATCH(B156,ManuSales,0),$B$28)</f>
        <v>0.0138</v>
      </c>
      <c r="D156" s="19">
        <f t="shared" si="15"/>
        <v>0.01394</v>
      </c>
      <c r="F156" s="19"/>
      <c r="G156" s="19" t="str">
        <f ca="1">OFFSET(Consideration!$A$30,A156,0)</f>
        <v>Infiniti</v>
      </c>
      <c r="H156" s="19">
        <f ca="1">OFFSET(Consideration!$A$30,MATCH(G156,MakeSales,0),$B$28)</f>
        <v>0.0146</v>
      </c>
      <c r="I156" s="19">
        <f t="shared" si="16"/>
        <v>0.01474</v>
      </c>
      <c r="K156" s="19"/>
      <c r="L156" s="19" t="str">
        <f ca="1">OFFSET(Consideration!$A$67,A156,0)</f>
        <v>Midrange Sport Car</v>
      </c>
      <c r="M156" s="19">
        <f ca="1">OFFSET(Consideration!$A$67,MATCH(L156,SgmtSales,0),$B$28)</f>
        <v>0.0201</v>
      </c>
      <c r="N156" s="19">
        <f t="shared" si="17"/>
        <v>0.02024</v>
      </c>
    </row>
    <row r="157" spans="1:14" ht="12">
      <c r="A157" s="19">
        <v>15</v>
      </c>
      <c r="B157" s="19" t="str">
        <f ca="1">OFFSET(Consideration!$A$8,A157,0)</f>
        <v>Subaru</v>
      </c>
      <c r="C157" s="19">
        <f ca="1">OFFSET(Consideration!$A$8,MATCH(B157,ManuSales,0),$B$28)</f>
        <v>0.0548</v>
      </c>
      <c r="D157" s="19">
        <f t="shared" si="15"/>
        <v>0.05495</v>
      </c>
      <c r="F157" s="19"/>
      <c r="G157" s="19" t="str">
        <f ca="1">OFFSET(Consideration!$A$30,A157,0)</f>
        <v>Jaguar</v>
      </c>
      <c r="H157" s="19">
        <f ca="1">OFFSET(Consideration!$A$30,MATCH(G157,MakeSales,0),$B$28)</f>
        <v>0.0106</v>
      </c>
      <c r="I157" s="19">
        <f t="shared" si="16"/>
        <v>0.010750000000000001</v>
      </c>
      <c r="K157" s="19"/>
      <c r="L157" s="19" t="str">
        <f ca="1">OFFSET(Consideration!$A$67,A157,0)</f>
        <v>Midsize Car</v>
      </c>
      <c r="M157" s="19">
        <f ca="1">OFFSET(Consideration!$A$67,MATCH(L157,SgmtSales,0),$B$28)</f>
        <v>0.0996</v>
      </c>
      <c r="N157" s="19">
        <f t="shared" si="17"/>
        <v>0.09974999999999999</v>
      </c>
    </row>
    <row r="158" spans="1:14" ht="12">
      <c r="A158" s="19">
        <v>16</v>
      </c>
      <c r="B158" s="19" t="str">
        <f ca="1">OFFSET(Consideration!$A$8,A158,0)</f>
        <v>Tata</v>
      </c>
      <c r="C158" s="19">
        <f ca="1">OFFSET(Consideration!$A$8,MATCH(B158,ManuSales,0),$B$28)</f>
        <v>0.0261</v>
      </c>
      <c r="D158" s="19">
        <f t="shared" si="15"/>
        <v>0.026260000000000002</v>
      </c>
      <c r="F158" s="19"/>
      <c r="G158" s="19" t="str">
        <f ca="1">OFFSET(Consideration!$A$30,A158,0)</f>
        <v>Jeep</v>
      </c>
      <c r="H158" s="19">
        <f ca="1">OFFSET(Consideration!$A$30,MATCH(G158,MakeSales,0),$B$28)</f>
        <v>0.053</v>
      </c>
      <c r="I158" s="19">
        <f t="shared" si="16"/>
        <v>0.05316</v>
      </c>
      <c r="K158" s="19"/>
      <c r="L158" s="19" t="str">
        <f ca="1">OFFSET(Consideration!$A$67,A158,0)</f>
        <v>Midsize Crossover SUV</v>
      </c>
      <c r="M158" s="19">
        <f ca="1">OFFSET(Consideration!$A$67,MATCH(L158,SgmtSales,0),$B$28)</f>
        <v>0.1165</v>
      </c>
      <c r="N158" s="19">
        <f t="shared" si="17"/>
        <v>0.11666</v>
      </c>
    </row>
    <row r="159" spans="1:14" ht="12">
      <c r="A159" s="19">
        <v>17</v>
      </c>
      <c r="B159" s="19" t="str">
        <f ca="1">OFFSET(Consideration!$A$8,A159,0)</f>
        <v>Tesla</v>
      </c>
      <c r="C159" s="19">
        <f ca="1">OFFSET(Consideration!$A$8,MATCH(B159,ManuSales,0),$B$28)</f>
        <v>0.0105</v>
      </c>
      <c r="D159" s="19">
        <f t="shared" si="15"/>
        <v>0.01067</v>
      </c>
      <c r="F159" s="19"/>
      <c r="G159" s="19" t="str">
        <f ca="1">OFFSET(Consideration!$A$30,A159,0)</f>
        <v>Kia</v>
      </c>
      <c r="H159" s="19">
        <f ca="1">OFFSET(Consideration!$A$30,MATCH(G159,MakeSales,0),$B$28)</f>
        <v>0.0376</v>
      </c>
      <c r="I159" s="19">
        <f t="shared" si="16"/>
        <v>0.03777</v>
      </c>
      <c r="K159" s="19"/>
      <c r="L159" s="19" t="str">
        <f ca="1">OFFSET(Consideration!$A$67,A159,0)</f>
        <v>Midsize Traditional SUV</v>
      </c>
      <c r="M159" s="19">
        <f ca="1">OFFSET(Consideration!$A$67,MATCH(L159,SgmtSales,0),$B$28)</f>
        <v>0.0595</v>
      </c>
      <c r="N159" s="19">
        <f t="shared" si="17"/>
        <v>0.05967</v>
      </c>
    </row>
    <row r="160" spans="1:14" ht="12">
      <c r="A160" s="19">
        <v>18</v>
      </c>
      <c r="B160" s="19" t="str">
        <f ca="1">OFFSET(Consideration!$A$8,A160,0)</f>
        <v>Toyota</v>
      </c>
      <c r="C160" s="19">
        <f ca="1">OFFSET(Consideration!$A$8,MATCH(B160,ManuSales,0),$B$28)</f>
        <v>0.179</v>
      </c>
      <c r="D160" s="19">
        <f t="shared" si="15"/>
        <v>0.17918</v>
      </c>
      <c r="F160" s="19"/>
      <c r="G160" s="19" t="str">
        <f ca="1">OFFSET(Consideration!$A$30,A160,0)</f>
        <v>Land Rover</v>
      </c>
      <c r="H160" s="19">
        <f ca="1">OFFSET(Consideration!$A$30,MATCH(G160,MakeSales,0),$B$28)</f>
        <v>0.0156</v>
      </c>
      <c r="I160" s="19">
        <f t="shared" si="16"/>
        <v>0.01578</v>
      </c>
      <c r="K160" s="19"/>
      <c r="L160" s="19" t="str">
        <f ca="1">OFFSET(Consideration!$A$67,A160,0)</f>
        <v>Minivan</v>
      </c>
      <c r="M160" s="19">
        <f ca="1">OFFSET(Consideration!$A$67,MATCH(L160,SgmtSales,0),$B$28)</f>
        <v>0.0288</v>
      </c>
      <c r="N160" s="19">
        <f t="shared" si="17"/>
        <v>0.02898</v>
      </c>
    </row>
    <row r="161" spans="1:14" ht="12">
      <c r="A161" s="19">
        <v>19</v>
      </c>
      <c r="B161" s="19" t="str">
        <f ca="1">OFFSET(Consideration!$A$8,A161,0)</f>
        <v>Volkswagen</v>
      </c>
      <c r="C161" s="19">
        <f ca="1">OFFSET(Consideration!$A$8,MATCH(B161,ManuSales,0),$B$28)</f>
        <v>0.036</v>
      </c>
      <c r="D161" s="19">
        <f t="shared" si="15"/>
        <v>0.03619</v>
      </c>
      <c r="F161" s="19"/>
      <c r="G161" s="19" t="str">
        <f ca="1">OFFSET(Consideration!$A$30,A161,0)</f>
        <v>Lexus</v>
      </c>
      <c r="H161" s="19">
        <f ca="1">OFFSET(Consideration!$A$30,MATCH(G161,MakeSales,0),$B$28)</f>
        <v>0.0484</v>
      </c>
      <c r="I161" s="19">
        <f t="shared" si="16"/>
        <v>0.04859</v>
      </c>
      <c r="K161" s="19"/>
      <c r="L161" s="19" t="str">
        <f ca="1">OFFSET(Consideration!$A$67,A161,0)</f>
        <v>Premium Luxury Car</v>
      </c>
      <c r="M161" s="19">
        <f ca="1">OFFSET(Consideration!$A$67,MATCH(L161,SgmtSales,0),$B$28)</f>
        <v>0.0254</v>
      </c>
      <c r="N161" s="19">
        <f t="shared" si="17"/>
        <v>0.025589999999999998</v>
      </c>
    </row>
    <row r="162" spans="1:14" ht="12">
      <c r="A162" s="19">
        <v>20</v>
      </c>
      <c r="B162" s="19">
        <f ca="1">OFFSET(Consideration!$A$8,A162,0)</f>
        <v>0</v>
      </c>
      <c r="C162" s="19" t="e">
        <f ca="1">OFFSET(Consideration!$A$8,MATCH(B162,ManuSales,0),$B$28)</f>
        <v>#N/A</v>
      </c>
      <c r="D162" s="19" t="e">
        <f t="shared" si="15"/>
        <v>#N/A</v>
      </c>
      <c r="F162" s="19"/>
      <c r="G162" s="19" t="str">
        <f ca="1">OFFSET(Consideration!$A$30,A162,0)</f>
        <v>Lincoln</v>
      </c>
      <c r="H162" s="19">
        <f ca="1">OFFSET(Consideration!$A$30,MATCH(G162,MakeSales,0),$B$28)</f>
        <v>0.0134</v>
      </c>
      <c r="I162" s="19">
        <f t="shared" si="16"/>
        <v>0.013600000000000001</v>
      </c>
      <c r="K162" s="19"/>
      <c r="L162" s="19" t="str">
        <f ca="1">OFFSET(Consideration!$A$67,A162,0)</f>
        <v>Premium Luxury SUV</v>
      </c>
      <c r="M162" s="19">
        <f ca="1">OFFSET(Consideration!$A$67,MATCH(L162,SgmtSales,0),$B$28)</f>
        <v>0.0182</v>
      </c>
      <c r="N162" s="19">
        <f t="shared" si="17"/>
        <v>0.0184</v>
      </c>
    </row>
    <row r="163" spans="1:14" ht="12">
      <c r="A163" s="19">
        <v>21</v>
      </c>
      <c r="B163" s="19" t="str">
        <f ca="1">OFFSET(Consideration!$A$8,A163,0)</f>
        <v>Edmunds.com Consumer Vehicle Consideration by Make</v>
      </c>
      <c r="C163" s="19" t="e">
        <f ca="1">OFFSET(Consideration!$A$8,MATCH(B163,ManuSales,0),$B$28)</f>
        <v>#N/A</v>
      </c>
      <c r="D163" s="19" t="e">
        <f t="shared" si="15"/>
        <v>#N/A</v>
      </c>
      <c r="F163" s="19"/>
      <c r="G163" s="19" t="str">
        <f ca="1">OFFSET(Consideration!$A$30,A163,0)</f>
        <v>Mazda</v>
      </c>
      <c r="H163" s="19">
        <f ca="1">OFFSET(Consideration!$A$30,MATCH(G163,MakeSales,0),$B$28)</f>
        <v>0.0431</v>
      </c>
      <c r="I163" s="19">
        <f t="shared" si="16"/>
        <v>0.04331</v>
      </c>
      <c r="K163" s="19"/>
      <c r="L163" s="19" t="str">
        <f ca="1">OFFSET(Consideration!$A$67,A163,0)</f>
        <v>Premium Sport Car</v>
      </c>
      <c r="M163" s="19">
        <f ca="1">OFFSET(Consideration!$A$67,MATCH(L163,SgmtSales,0),$B$28)</f>
        <v>0.0129</v>
      </c>
      <c r="N163" s="19">
        <f t="shared" si="17"/>
        <v>0.01311</v>
      </c>
    </row>
    <row r="164" spans="1:14" ht="12">
      <c r="A164" s="19">
        <v>22</v>
      </c>
      <c r="B164" s="19" t="str">
        <f ca="1">OFFSET(Consideration!$A$8,A164,0)</f>
        <v>Make</v>
      </c>
      <c r="C164" s="19" t="e">
        <f ca="1">OFFSET(Consideration!$A$8,MATCH(B164,ManuSales,0),$B$28)</f>
        <v>#N/A</v>
      </c>
      <c r="D164" s="19" t="e">
        <f t="shared" si="15"/>
        <v>#N/A</v>
      </c>
      <c r="F164" s="19"/>
      <c r="G164" s="19" t="str">
        <f ca="1">OFFSET(Consideration!$A$30,A164,0)</f>
        <v>Mercedes-Benz</v>
      </c>
      <c r="H164" s="19">
        <f ca="1">OFFSET(Consideration!$A$30,MATCH(G164,MakeSales,0),$B$28)</f>
        <v>0.0543</v>
      </c>
      <c r="I164" s="19">
        <f t="shared" si="16"/>
        <v>0.05452</v>
      </c>
      <c r="K164" s="19"/>
      <c r="L164" s="19" t="str">
        <f ca="1">OFFSET(Consideration!$A$67,A164,0)</f>
        <v>Subcompact Car</v>
      </c>
      <c r="M164" s="19">
        <f ca="1">OFFSET(Consideration!$A$67,MATCH(L164,SgmtSales,0),$B$28)</f>
        <v>0.0443</v>
      </c>
      <c r="N164" s="19">
        <f t="shared" si="17"/>
        <v>0.04452</v>
      </c>
    </row>
    <row r="165" spans="1:14" ht="12">
      <c r="A165" s="19">
        <v>23</v>
      </c>
      <c r="B165" s="19"/>
      <c r="C165" s="19"/>
      <c r="D165" s="19"/>
      <c r="F165" s="19"/>
      <c r="G165" s="19" t="str">
        <f ca="1">OFFSET(Consideration!$A$30,A165,0)</f>
        <v>MINI</v>
      </c>
      <c r="H165" s="19">
        <f ca="1">OFFSET(Consideration!$A$30,MATCH(G165,MakeSales,0),$B$28)</f>
        <v>0.0085</v>
      </c>
      <c r="I165" s="19">
        <f t="shared" si="16"/>
        <v>0.00873</v>
      </c>
      <c r="K165" s="19"/>
      <c r="L165" s="19" t="str">
        <f ca="1">OFFSET(Consideration!$A$67,A165,0)</f>
        <v>Van</v>
      </c>
      <c r="M165" s="19">
        <f ca="1">OFFSET(Consideration!$A$67,MATCH(L165,SgmtSales,0),$B$28)</f>
        <v>0.0143</v>
      </c>
      <c r="N165" s="19">
        <f>IF(OR(M165=0,M165=""),"",M165+A165/100000)</f>
        <v>0.01453</v>
      </c>
    </row>
    <row r="166" spans="1:14" ht="12">
      <c r="A166" s="19">
        <v>24</v>
      </c>
      <c r="B166" s="19"/>
      <c r="C166" s="19"/>
      <c r="D166" s="19"/>
      <c r="F166" s="19"/>
      <c r="G166" s="19" t="str">
        <f ca="1">OFFSET(Consideration!$A$30,A166,0)</f>
        <v>Mitsubishi</v>
      </c>
      <c r="H166" s="19">
        <f ca="1">OFFSET(Consideration!$A$30,MATCH(G166,MakeSales,0),$B$28)</f>
        <v>0.013</v>
      </c>
      <c r="I166" s="19">
        <f t="shared" si="16"/>
        <v>0.01324</v>
      </c>
      <c r="K166" s="19"/>
      <c r="L166" s="19"/>
      <c r="M166" s="19"/>
      <c r="N166" s="19"/>
    </row>
    <row r="167" spans="1:14" ht="12">
      <c r="A167" s="19">
        <v>25</v>
      </c>
      <c r="B167" s="19"/>
      <c r="C167" s="19"/>
      <c r="D167" s="19"/>
      <c r="F167" s="19"/>
      <c r="G167" s="19" t="str">
        <f ca="1">OFFSET(Consideration!$A$30,A167,0)</f>
        <v>Nissan</v>
      </c>
      <c r="H167" s="19">
        <f ca="1">OFFSET(Consideration!$A$30,MATCH(G167,MakeSales,0),$B$28)</f>
        <v>0.0646</v>
      </c>
      <c r="I167" s="19">
        <f t="shared" si="16"/>
        <v>0.06485</v>
      </c>
      <c r="K167" s="19"/>
      <c r="L167" s="19"/>
      <c r="M167" s="19"/>
      <c r="N167" s="19"/>
    </row>
    <row r="168" spans="1:14" ht="12">
      <c r="A168" s="19">
        <v>26</v>
      </c>
      <c r="B168" s="19"/>
      <c r="C168" s="19"/>
      <c r="D168" s="19"/>
      <c r="F168" s="19"/>
      <c r="G168" s="19" t="str">
        <f ca="1">OFFSET(Consideration!$A$30,A168,0)</f>
        <v>Porsche</v>
      </c>
      <c r="H168" s="19">
        <f ca="1">OFFSET(Consideration!$A$30,MATCH(G168,MakeSales,0),$B$28)</f>
        <v>0.0138</v>
      </c>
      <c r="I168" s="19">
        <f t="shared" si="16"/>
        <v>0.01406</v>
      </c>
      <c r="K168" s="19"/>
      <c r="L168" s="19"/>
      <c r="M168" s="19"/>
      <c r="N168" s="19"/>
    </row>
    <row r="169" spans="1:14" ht="12">
      <c r="A169" s="19">
        <v>27</v>
      </c>
      <c r="B169" s="19"/>
      <c r="C169" s="19"/>
      <c r="D169" s="19"/>
      <c r="F169" s="19"/>
      <c r="G169" s="19" t="str">
        <f ca="1">OFFSET(Consideration!$A$30,A169,0)</f>
        <v>Ram</v>
      </c>
      <c r="H169" s="19">
        <f ca="1">OFFSET(Consideration!$A$30,MATCH(G169,MakeSales,0),$B$28)</f>
        <v>0.0154</v>
      </c>
      <c r="I169" s="19">
        <f t="shared" si="16"/>
        <v>0.01567</v>
      </c>
      <c r="K169" s="19"/>
      <c r="L169" s="19"/>
      <c r="M169" s="19"/>
      <c r="N169" s="19"/>
    </row>
    <row r="170" spans="1:14" ht="12">
      <c r="A170" s="19">
        <v>28</v>
      </c>
      <c r="B170" s="19"/>
      <c r="C170" s="19"/>
      <c r="D170" s="19"/>
      <c r="F170" s="19"/>
      <c r="G170" s="19" t="str">
        <f ca="1">OFFSET(Consideration!$A$30,A170,0)</f>
        <v>Scion</v>
      </c>
      <c r="H170" s="19">
        <f ca="1">OFFSET(Consideration!$A$30,MATCH(G170,MakeSales,0),$B$28)</f>
        <v>0.0039</v>
      </c>
      <c r="I170" s="19">
        <f t="shared" si="16"/>
        <v>0.00418</v>
      </c>
      <c r="K170" s="19"/>
      <c r="L170" s="19"/>
      <c r="M170" s="19"/>
      <c r="N170" s="19"/>
    </row>
    <row r="171" spans="1:14" ht="12">
      <c r="A171" s="19">
        <v>29</v>
      </c>
      <c r="B171" s="19"/>
      <c r="C171" s="19"/>
      <c r="D171" s="19"/>
      <c r="F171" s="19"/>
      <c r="G171" s="19" t="str">
        <f ca="1">OFFSET(Consideration!$A$30,A171,0)</f>
        <v>Subaru</v>
      </c>
      <c r="H171" s="19">
        <f ca="1">OFFSET(Consideration!$A$30,MATCH(G171,MakeSales,0),$B$28)</f>
        <v>0.0548</v>
      </c>
      <c r="I171" s="19">
        <f t="shared" si="16"/>
        <v>0.05509</v>
      </c>
      <c r="K171" s="19"/>
      <c r="L171" s="19"/>
      <c r="M171" s="19"/>
      <c r="N171" s="19"/>
    </row>
    <row r="172" spans="1:14" ht="12">
      <c r="A172" s="19">
        <v>30</v>
      </c>
      <c r="B172" s="19"/>
      <c r="C172" s="19"/>
      <c r="D172" s="19"/>
      <c r="F172" s="19"/>
      <c r="G172" s="19" t="str">
        <f ca="1">OFFSET(Consideration!$A$30,A172,0)</f>
        <v>Tesla</v>
      </c>
      <c r="H172" s="19">
        <f ca="1">OFFSET(Consideration!$A$30,MATCH(G172,MakeSales,0),$B$28)</f>
        <v>0.0105</v>
      </c>
      <c r="I172" s="19">
        <f t="shared" si="16"/>
        <v>0.0108</v>
      </c>
      <c r="K172" s="19"/>
      <c r="L172" s="19"/>
      <c r="M172" s="19"/>
      <c r="N172" s="19"/>
    </row>
    <row r="173" spans="1:14" ht="12">
      <c r="A173" s="19">
        <v>31</v>
      </c>
      <c r="B173" s="19"/>
      <c r="C173" s="19"/>
      <c r="D173" s="19"/>
      <c r="F173" s="19"/>
      <c r="G173" s="19" t="str">
        <f ca="1">OFFSET(Consideration!$A$30,A173,0)</f>
        <v>Toyota</v>
      </c>
      <c r="H173" s="19">
        <f ca="1">OFFSET(Consideration!$A$30,MATCH(G173,MakeSales,0),$B$28)</f>
        <v>0.1267</v>
      </c>
      <c r="I173" s="19">
        <f t="shared" si="16"/>
        <v>0.12701</v>
      </c>
      <c r="K173" s="19"/>
      <c r="L173" s="19"/>
      <c r="M173" s="19"/>
      <c r="N173" s="19"/>
    </row>
    <row r="174" spans="1:14" ht="12">
      <c r="A174" s="19">
        <v>32</v>
      </c>
      <c r="B174" s="19"/>
      <c r="C174" s="19"/>
      <c r="D174" s="19"/>
      <c r="F174" s="19"/>
      <c r="G174" s="19" t="str">
        <f ca="1">OFFSET(Consideration!$A$30,A174,0)</f>
        <v>Volkswagen</v>
      </c>
      <c r="H174" s="19">
        <f ca="1">OFFSET(Consideration!$A$30,MATCH(G174,MakeSales,0),$B$28)</f>
        <v>0.036</v>
      </c>
      <c r="I174" s="19">
        <f t="shared" si="16"/>
        <v>0.03632</v>
      </c>
      <c r="K174" s="19"/>
      <c r="L174" s="19"/>
      <c r="M174" s="19"/>
      <c r="N174" s="19"/>
    </row>
    <row r="175" spans="1:14" ht="12">
      <c r="A175" s="19">
        <v>33</v>
      </c>
      <c r="B175" s="19"/>
      <c r="C175" s="19"/>
      <c r="D175" s="19"/>
      <c r="F175" s="19"/>
      <c r="G175" s="19" t="str">
        <f ca="1">OFFSET(Consideration!$A$30,A175,0)</f>
        <v>Volvo</v>
      </c>
      <c r="H175" s="19">
        <f ca="1">OFFSET(Consideration!$A$30,MATCH(G175,MakeSales,0),$B$28)</f>
        <v>0.0177</v>
      </c>
      <c r="I175" s="19">
        <f t="shared" si="16"/>
        <v>0.01803</v>
      </c>
      <c r="K175" s="19"/>
      <c r="L175" s="19"/>
      <c r="M175" s="19"/>
      <c r="N175" s="19"/>
    </row>
    <row r="176" spans="1:14" ht="12">
      <c r="A176" s="19">
        <v>34</v>
      </c>
      <c r="B176" s="19"/>
      <c r="C176" s="19"/>
      <c r="D176" s="19"/>
      <c r="F176" s="19"/>
      <c r="G176" s="19">
        <f ca="1">OFFSET(Consideration!$A$30,A176,0)</f>
        <v>0</v>
      </c>
      <c r="H176" s="19" t="e">
        <f ca="1">OFFSET(Consideration!$A$30,MATCH(G176,MakeSales,0),$B$28)</f>
        <v>#N/A</v>
      </c>
      <c r="I176" s="19" t="e">
        <f t="shared" si="16"/>
        <v>#N/A</v>
      </c>
      <c r="K176" s="19"/>
      <c r="L176" s="19"/>
      <c r="M176" s="19"/>
      <c r="N176" s="19"/>
    </row>
    <row r="177" spans="1:14" ht="12">
      <c r="A177" s="19">
        <v>35</v>
      </c>
      <c r="B177" s="19"/>
      <c r="C177" s="19"/>
      <c r="D177" s="19"/>
      <c r="F177" s="19"/>
      <c r="G177" s="19">
        <f ca="1">OFFSET(Consideration!$A$30,A177,0)</f>
        <v>0</v>
      </c>
      <c r="H177" s="19" t="e">
        <f ca="1">OFFSET(Consideration!$A$30,MATCH(G177,MakeSales,0),$B$28)</f>
        <v>#N/A</v>
      </c>
      <c r="I177" s="19" t="e">
        <f t="shared" si="16"/>
        <v>#N/A</v>
      </c>
      <c r="K177" s="19"/>
      <c r="L177" s="19"/>
      <c r="M177" s="19"/>
      <c r="N177" s="19"/>
    </row>
    <row r="178" spans="1:14" ht="12">
      <c r="A178" s="19">
        <v>36</v>
      </c>
      <c r="B178" s="19"/>
      <c r="C178" s="19"/>
      <c r="D178" s="19"/>
      <c r="F178" s="19"/>
      <c r="G178" s="19" t="str">
        <f ca="1">OFFSET(Consideration!$A$30,A178,0)</f>
        <v>Edmunds.com Consumer Vehicle Consideration by Segment</v>
      </c>
      <c r="H178" s="19" t="e">
        <f ca="1">OFFSET(Consideration!$A$30,MATCH(G178,MakeSales,0),$B$28)</f>
        <v>#N/A</v>
      </c>
      <c r="I178" s="19" t="e">
        <f t="shared" si="16"/>
        <v>#N/A</v>
      </c>
      <c r="K178" s="19"/>
      <c r="L178" s="19"/>
      <c r="M178" s="19"/>
      <c r="N178" s="19"/>
    </row>
    <row r="179" spans="1:14" ht="12">
      <c r="A179" s="19">
        <v>37</v>
      </c>
      <c r="B179" s="19"/>
      <c r="C179" s="19"/>
      <c r="D179" s="19"/>
      <c r="F179" s="19"/>
      <c r="G179" s="19" t="str">
        <f ca="1">OFFSET(Consideration!$A$30,A179,0)</f>
        <v>Segment</v>
      </c>
      <c r="H179" s="19" t="e">
        <f ca="1">OFFSET(Consideration!$A$30,MATCH(G179,MakeSales,0),$B$28)</f>
        <v>#N/A</v>
      </c>
      <c r="I179" s="19" t="e">
        <f t="shared" si="16"/>
        <v>#N/A</v>
      </c>
      <c r="K179" s="19"/>
      <c r="L179" s="19"/>
      <c r="M179" s="19"/>
      <c r="N179" s="19"/>
    </row>
    <row r="180" spans="1:14" ht="12">
      <c r="A180" s="19">
        <v>38</v>
      </c>
      <c r="B180" s="19"/>
      <c r="C180" s="19"/>
      <c r="D180" s="19"/>
      <c r="F180" s="19"/>
      <c r="G180" s="19" t="str">
        <f ca="1">OFFSET(Consideration!$A$30,A180,0)</f>
        <v>Compact Car</v>
      </c>
      <c r="H180" s="19" t="e">
        <f ca="1">OFFSET(Consideration!$A$30,MATCH(G180,MakeSales,0),$B$28)</f>
        <v>#N/A</v>
      </c>
      <c r="I180" s="19" t="e">
        <f t="shared" si="16"/>
        <v>#N/A</v>
      </c>
      <c r="K180" s="19"/>
      <c r="L180" s="19"/>
      <c r="M180" s="19"/>
      <c r="N180" s="19"/>
    </row>
    <row r="181" spans="1:14" ht="12">
      <c r="A181" s="19">
        <v>39</v>
      </c>
      <c r="B181" s="19"/>
      <c r="C181" s="19"/>
      <c r="D181" s="19"/>
      <c r="F181" s="19"/>
      <c r="G181" s="19" t="str">
        <f ca="1">OFFSET(Consideration!$A$30,A181,0)</f>
        <v>Compact Crossover SUV</v>
      </c>
      <c r="H181" s="19" t="e">
        <f ca="1">OFFSET(Consideration!$A$30,MATCH(G181,MakeSales,0),$B$28)</f>
        <v>#N/A</v>
      </c>
      <c r="I181" s="19" t="e">
        <f t="shared" si="16"/>
        <v>#N/A</v>
      </c>
      <c r="K181" s="19"/>
      <c r="L181" s="19"/>
      <c r="M181" s="19"/>
      <c r="N181" s="19"/>
    </row>
    <row r="182" spans="1:14" ht="12">
      <c r="A182" s="19">
        <v>40</v>
      </c>
      <c r="B182" s="19"/>
      <c r="C182" s="19"/>
      <c r="D182" s="19"/>
      <c r="F182" s="19"/>
      <c r="G182" s="19" t="str">
        <f ca="1">OFFSET(Consideration!$A$30,A182,0)</f>
        <v>Compact Truck</v>
      </c>
      <c r="H182" s="19" t="e">
        <f ca="1">OFFSET(Consideration!$A$30,MATCH(G182,MakeSales,0),$B$28)</f>
        <v>#N/A</v>
      </c>
      <c r="I182" s="19" t="e">
        <f t="shared" si="16"/>
        <v>#N/A</v>
      </c>
      <c r="K182" s="19"/>
      <c r="L182" s="19"/>
      <c r="M182" s="19"/>
      <c r="N182" s="19"/>
    </row>
    <row r="183" spans="1:14" ht="12">
      <c r="A183" s="19"/>
      <c r="B183" s="19"/>
      <c r="C183" s="19"/>
      <c r="D183" s="19"/>
      <c r="F183" s="19"/>
      <c r="G183" s="19"/>
      <c r="H183" s="19"/>
      <c r="I183" s="19"/>
      <c r="K183" s="19"/>
      <c r="L183" s="19"/>
      <c r="M183" s="19"/>
      <c r="N183" s="19"/>
    </row>
  </sheetData>
  <sheetProtection/>
  <printOptions/>
  <pageMargins left="0.7" right="0.7" top="0.75" bottom="0.75" header="0.3" footer="0.3"/>
  <pageSetup horizontalDpi="600" verticalDpi="600" orientation="portrait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Edmunds.com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Consumer Consideration on Edmunds.com</dc:title>
  <dc:subject/>
  <dc:creator>Mandanici, Jonathan</dc:creator>
  <cp:keywords/>
  <dc:description/>
  <cp:lastModifiedBy>Acevedo, Jeremy</cp:lastModifiedBy>
  <cp:lastPrinted>2015-01-05T23:55:13Z</cp:lastPrinted>
  <dcterms:created xsi:type="dcterms:W3CDTF">2010-08-26T16:43:44Z</dcterms:created>
  <dcterms:modified xsi:type="dcterms:W3CDTF">2016-11-15T00:53:34Z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